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lvarez\Desktop\CRIE\RMER version 2\CONTRATOS FIRMES\Perjuicios CF y DF agosto\Procedimiento EOR\Version febrero 2019\"/>
    </mc:Choice>
  </mc:AlternateContent>
  <bookViews>
    <workbookView xWindow="-105" yWindow="-105" windowWidth="23250" windowHeight="12600" activeTab="1"/>
  </bookViews>
  <sheets>
    <sheet name="INSUMOS" sheetId="5" r:id="rId1"/>
    <sheet name="Ejemplo-DistCARN-27dic-hora 7" sheetId="6" r:id="rId2"/>
    <sheet name="Hoja1 (2)" sheetId="4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5" l="1"/>
  <c r="E20" i="6" l="1"/>
  <c r="E10" i="6"/>
  <c r="E22" i="6" l="1"/>
  <c r="G20" i="6" s="1"/>
  <c r="I20" i="6" l="1"/>
  <c r="G10" i="6"/>
  <c r="G15" i="6"/>
  <c r="I10" i="6" l="1"/>
  <c r="I15" i="6"/>
  <c r="G22" i="6"/>
  <c r="I22" i="6" l="1"/>
  <c r="J63" i="4" l="1"/>
  <c r="J58" i="4"/>
  <c r="F48" i="4"/>
  <c r="G48" i="4" s="1"/>
  <c r="I38" i="4"/>
  <c r="I68" i="4" s="1"/>
  <c r="I43" i="4" s="1"/>
  <c r="H38" i="4"/>
  <c r="H68" i="4" s="1"/>
  <c r="H43" i="4" s="1"/>
  <c r="G38" i="4"/>
  <c r="G68" i="4" s="1"/>
  <c r="G43" i="4" s="1"/>
  <c r="F38" i="4"/>
  <c r="F68" i="4" s="1"/>
  <c r="E38" i="4"/>
  <c r="E68" i="4" s="1"/>
  <c r="E43" i="4" s="1"/>
  <c r="D38" i="4"/>
  <c r="D68" i="4" s="1"/>
  <c r="J37" i="4"/>
  <c r="H21" i="4"/>
  <c r="F21" i="4"/>
  <c r="E9" i="4"/>
  <c r="E20" i="4" s="1"/>
  <c r="E6" i="4"/>
  <c r="E17" i="4" s="1"/>
  <c r="H5" i="4"/>
  <c r="H6" i="4" s="1"/>
  <c r="E4" i="4"/>
  <c r="G15" i="4" s="1"/>
  <c r="J68" i="4" l="1"/>
  <c r="I77" i="4"/>
  <c r="I78" i="4" s="1"/>
  <c r="J77" i="4"/>
  <c r="J78" i="4" s="1"/>
  <c r="J80" i="4" s="1"/>
  <c r="H77" i="4"/>
  <c r="H78" i="4" s="1"/>
  <c r="F77" i="4"/>
  <c r="F78" i="4" s="1"/>
  <c r="G20" i="4"/>
  <c r="E15" i="4"/>
  <c r="G17" i="4"/>
  <c r="D43" i="4"/>
  <c r="E77" i="4" s="1"/>
  <c r="J38" i="4"/>
  <c r="F43" i="4" l="1"/>
  <c r="G77" i="4" s="1"/>
  <c r="G78" i="4" s="1"/>
  <c r="E78" i="4"/>
  <c r="K77" i="4" l="1"/>
  <c r="K78" i="4"/>
  <c r="E80" i="4"/>
  <c r="K80" i="4" s="1"/>
  <c r="E5" i="4" l="1"/>
  <c r="E7" i="4"/>
  <c r="E8" i="4"/>
  <c r="G19" i="4" l="1"/>
  <c r="E19" i="4"/>
  <c r="E18" i="4"/>
  <c r="G18" i="4"/>
  <c r="E16" i="4"/>
  <c r="G16" i="4"/>
  <c r="G21" i="4" l="1"/>
  <c r="I18" i="4" s="1"/>
  <c r="J18" i="4" s="1"/>
  <c r="K18" i="4" s="1"/>
  <c r="L18" i="4" s="1"/>
  <c r="E21" i="4"/>
  <c r="I19" i="4" l="1"/>
  <c r="J19" i="4" s="1"/>
  <c r="K19" i="4" s="1"/>
  <c r="L19" i="4" s="1"/>
  <c r="I16" i="4"/>
  <c r="J16" i="4" s="1"/>
  <c r="K16" i="4" s="1"/>
  <c r="L16" i="4" s="1"/>
  <c r="I15" i="4"/>
  <c r="J15" i="4" s="1"/>
  <c r="I17" i="4"/>
  <c r="J17" i="4" s="1"/>
  <c r="K17" i="4" s="1"/>
  <c r="L17" i="4" s="1"/>
  <c r="I20" i="4"/>
  <c r="J20" i="4" s="1"/>
  <c r="K20" i="4" s="1"/>
  <c r="L20" i="4" s="1"/>
  <c r="I21" i="4" l="1"/>
  <c r="J21" i="4"/>
  <c r="K15" i="4"/>
  <c r="K21" i="4" s="1"/>
  <c r="L15" i="4" l="1"/>
  <c r="L21" i="4" s="1"/>
  <c r="L23" i="4" s="1"/>
</calcChain>
</file>

<file path=xl/comments1.xml><?xml version="1.0" encoding="utf-8"?>
<comments xmlns="http://schemas.openxmlformats.org/spreadsheetml/2006/main">
  <authors>
    <author>Lila Eugenia Quintana</author>
  </authors>
  <commentList>
    <comment ref="E15" authorId="0" shapeId="0">
      <text>
        <r>
          <rPr>
            <b/>
            <sz val="10"/>
            <color indexed="81"/>
            <rFont val="Tahoma"/>
            <family val="2"/>
          </rPr>
          <t>la restricción no afecta los CF declarados por los agentes y que son porteados por Nicaragua</t>
        </r>
      </text>
    </comment>
  </commentList>
</comments>
</file>

<file path=xl/sharedStrings.xml><?xml version="1.0" encoding="utf-8"?>
<sst xmlns="http://schemas.openxmlformats.org/spreadsheetml/2006/main" count="122" uniqueCount="76">
  <si>
    <t>CARN_RESp,se</t>
  </si>
  <si>
    <t>SCGC</t>
  </si>
  <si>
    <t>PC</t>
  </si>
  <si>
    <t>CSMse</t>
  </si>
  <si>
    <t>CMMs</t>
  </si>
  <si>
    <t>TOTAL</t>
  </si>
  <si>
    <t xml:space="preserve">CALCULOS MENSUALES </t>
  </si>
  <si>
    <t>CARN_RESp,s</t>
  </si>
  <si>
    <t>IAR NO INTER</t>
  </si>
  <si>
    <t>DEMpnr</t>
  </si>
  <si>
    <t>CARN_NO_RESp,s</t>
  </si>
  <si>
    <t>CMMp,s</t>
  </si>
  <si>
    <t>CCp,s</t>
  </si>
  <si>
    <t>REMANENTE A LA CGC:</t>
  </si>
  <si>
    <t>País</t>
  </si>
  <si>
    <t>País1</t>
  </si>
  <si>
    <t>País2</t>
  </si>
  <si>
    <t>País3</t>
  </si>
  <si>
    <t>País4</t>
  </si>
  <si>
    <t>País5</t>
  </si>
  <si>
    <t>País6</t>
  </si>
  <si>
    <t>Insumos para Cargo Complementario</t>
  </si>
  <si>
    <r>
      <t>Compensación</t>
    </r>
    <r>
      <rPr>
        <b/>
        <sz val="11"/>
        <color theme="1"/>
        <rFont val="Segoe UI"/>
        <family val="2"/>
      </rPr>
      <t xml:space="preserve"> semestral</t>
    </r>
    <r>
      <rPr>
        <sz val="11"/>
        <color theme="1"/>
        <rFont val="Segoe UI"/>
        <family val="2"/>
      </rPr>
      <t xml:space="preserve"> del MER "se=semestre", semestre siguiente</t>
    </r>
  </si>
  <si>
    <r>
      <t xml:space="preserve">Compensación </t>
    </r>
    <r>
      <rPr>
        <b/>
        <sz val="11"/>
        <color theme="1"/>
        <rFont val="Segoe UI"/>
        <family val="2"/>
      </rPr>
      <t>mensual</t>
    </r>
    <r>
      <rPr>
        <sz val="11"/>
        <color theme="1"/>
        <rFont val="Segoe UI"/>
        <family val="2"/>
      </rPr>
      <t xml:space="preserve"> del MER "s=mes" para el semestre siguiente</t>
    </r>
  </si>
  <si>
    <r>
      <rPr>
        <b/>
        <sz val="11"/>
        <color theme="1"/>
        <rFont val="Segoe UI"/>
        <family val="2"/>
      </rPr>
      <t xml:space="preserve">Porcentaje </t>
    </r>
    <r>
      <rPr>
        <sz val="11"/>
        <color theme="1"/>
        <rFont val="Segoe UI"/>
        <family val="2"/>
      </rPr>
      <t>de compensación semestral</t>
    </r>
  </si>
  <si>
    <t>Valores Estimados Semestrales</t>
  </si>
  <si>
    <r>
      <rPr>
        <b/>
        <sz val="11"/>
        <color theme="1"/>
        <rFont val="Segoe UI"/>
        <family val="2"/>
      </rPr>
      <t>Saldo</t>
    </r>
    <r>
      <rPr>
        <sz val="11"/>
        <color theme="1"/>
        <rFont val="Segoe UI"/>
        <family val="2"/>
      </rPr>
      <t xml:space="preserve"> en la </t>
    </r>
    <r>
      <rPr>
        <b/>
        <sz val="11"/>
        <color theme="1"/>
        <rFont val="Segoe UI"/>
        <family val="2"/>
      </rPr>
      <t xml:space="preserve">CGC </t>
    </r>
    <r>
      <rPr>
        <sz val="11"/>
        <color theme="1"/>
        <rFont val="Segoe UI"/>
        <family val="2"/>
      </rPr>
      <t>cada semestre anterior</t>
    </r>
  </si>
  <si>
    <t>PAGO IAR p</t>
  </si>
  <si>
    <t>País 1</t>
  </si>
  <si>
    <t>País 2</t>
  </si>
  <si>
    <t>País 3</t>
  </si>
  <si>
    <t>País 4</t>
  </si>
  <si>
    <t>País 5</t>
  </si>
  <si>
    <t>País 6</t>
  </si>
  <si>
    <t>SCGC:</t>
  </si>
  <si>
    <t>PC:</t>
  </si>
  <si>
    <t>CSMse:</t>
  </si>
  <si>
    <t>CMMs:</t>
  </si>
  <si>
    <r>
      <rPr>
        <b/>
        <sz val="11"/>
        <color theme="1"/>
        <rFont val="Segoe UI"/>
        <family val="2"/>
      </rPr>
      <t>Saldo de la Cuenta General de Compensación</t>
    </r>
    <r>
      <rPr>
        <sz val="11"/>
        <color theme="1"/>
        <rFont val="Segoe UI"/>
        <family val="2"/>
      </rPr>
      <t xml:space="preserve"> cada semestre anterior</t>
    </r>
  </si>
  <si>
    <t>Otros insumos estimados para el cálculo del Cargo Complementario</t>
  </si>
  <si>
    <t>Resultados</t>
  </si>
  <si>
    <t>Semestral</t>
  </si>
  <si>
    <t>Mensual</t>
  </si>
  <si>
    <t>Valores supuestos Demandas por cada país (MWh)</t>
  </si>
  <si>
    <t>Valores supuestos de IAR no Interconectores (US$)</t>
  </si>
  <si>
    <t>CMMp,s:</t>
  </si>
  <si>
    <t>Compensación mensual del MER por cada país</t>
  </si>
  <si>
    <t>CCp,s:</t>
  </si>
  <si>
    <t>Cargo Complementario mensual por cada país</t>
  </si>
  <si>
    <r>
      <rPr>
        <b/>
        <sz val="16"/>
        <color theme="1"/>
        <rFont val="Segoe UI"/>
        <family val="2"/>
      </rPr>
      <t>Valores supuestos</t>
    </r>
    <r>
      <rPr>
        <sz val="16"/>
        <color theme="1"/>
        <rFont val="Segoe UI"/>
        <family val="2"/>
      </rPr>
      <t xml:space="preserve"> </t>
    </r>
    <r>
      <rPr>
        <b/>
        <sz val="16"/>
        <color theme="1"/>
        <rFont val="Segoe UI"/>
        <family val="2"/>
      </rPr>
      <t xml:space="preserve"> </t>
    </r>
    <r>
      <rPr>
        <b/>
        <sz val="16"/>
        <color rgb="FFFF0000"/>
        <rFont val="Segoe UI"/>
        <family val="2"/>
      </rPr>
      <t>CARN_RESp,se</t>
    </r>
    <r>
      <rPr>
        <sz val="16"/>
        <color theme="1"/>
        <rFont val="Segoe UI"/>
        <family val="2"/>
      </rPr>
      <t xml:space="preserve">  (US$),</t>
    </r>
    <r>
      <rPr>
        <b/>
        <sz val="16"/>
        <color theme="1"/>
        <rFont val="Segoe UI"/>
        <family val="2"/>
      </rPr>
      <t xml:space="preserve"> insumos para Cargo Complementario</t>
    </r>
  </si>
  <si>
    <r>
      <rPr>
        <b/>
        <sz val="16"/>
        <color theme="1"/>
        <rFont val="Segoe UI"/>
        <family val="2"/>
      </rPr>
      <t>Valores supuestos</t>
    </r>
    <r>
      <rPr>
        <sz val="16"/>
        <color theme="1"/>
        <rFont val="Segoe UI"/>
        <family val="2"/>
      </rPr>
      <t xml:space="preserve"> </t>
    </r>
    <r>
      <rPr>
        <b/>
        <sz val="16"/>
        <color theme="9" tint="-0.499984740745262"/>
        <rFont val="Segoe UI"/>
        <family val="2"/>
      </rPr>
      <t xml:space="preserve"> CARN_NO_RESp,s</t>
    </r>
    <r>
      <rPr>
        <sz val="16"/>
        <color theme="9" tint="-0.499984740745262"/>
        <rFont val="Segoe UI"/>
        <family val="2"/>
      </rPr>
      <t xml:space="preserve"> (US$)</t>
    </r>
    <r>
      <rPr>
        <sz val="16"/>
        <color theme="1"/>
        <rFont val="Segoe UI"/>
        <family val="2"/>
      </rPr>
      <t xml:space="preserve">, </t>
    </r>
    <r>
      <rPr>
        <b/>
        <sz val="16"/>
        <color theme="1"/>
        <rFont val="Segoe UI"/>
        <family val="2"/>
      </rPr>
      <t>insumos para Cargo Complementario</t>
    </r>
  </si>
  <si>
    <t>Remanentes a la CGC</t>
  </si>
  <si>
    <t>Valores supuestos Demandas por cada país No Responsable (MWh)</t>
  </si>
  <si>
    <t>DEMp</t>
  </si>
  <si>
    <t>CVTn_cargo</t>
  </si>
  <si>
    <t>Día de Operación:</t>
  </si>
  <si>
    <t>Período :</t>
  </si>
  <si>
    <t>El Salvador</t>
  </si>
  <si>
    <t>Nicaragua</t>
  </si>
  <si>
    <t>Costa Rica</t>
  </si>
  <si>
    <t>Totales</t>
  </si>
  <si>
    <t>CARN = CVTn:</t>
  </si>
  <si>
    <t>(%) Incumplimiento de Potencia</t>
  </si>
  <si>
    <t>Monto (US$) Incumplimiento de Potencia</t>
  </si>
  <si>
    <t>Restricción:
Flujo IMP_TOT_SAL (MWh)</t>
  </si>
  <si>
    <t>Restricción: 
Flujo NICCRI (MWh)</t>
  </si>
  <si>
    <t>Restricción: 
Flujo CRIPAN (MWh)</t>
  </si>
  <si>
    <t>Diferencia de Flujo (MWh)</t>
  </si>
  <si>
    <t>Importación // Exportación</t>
  </si>
  <si>
    <t>Tranferencia // Porteo</t>
  </si>
  <si>
    <t>Flujo de potencia de energia requerida Programada de CF. Porteo-S-N (MWh)</t>
  </si>
  <si>
    <t>Flujo de potencia de energia requerida Programada de CF. Porteo S-N (MWh)</t>
  </si>
  <si>
    <t>Flujo de potencia de energía Requerida Declarada de CF (MWh)</t>
  </si>
  <si>
    <t>CVTn cargo:</t>
  </si>
  <si>
    <t>CARN:</t>
  </si>
  <si>
    <t>CVTn abono: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</si>
</sst>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$-1004]* #,##0.00_-;\-[$$-1004]* #,##0.00_-;_-[$$-1004]* &quot;-&quot;??_-;_-@_-"/>
    <numFmt numFmtId="167" formatCode="_-[$$-240A]\ * #,##0.00_-;\-[$$-240A]\ * #,##0.00_-;_-[$$-240A]\ * &quot;-&quot;??_-;_-@_-"/>
    <numFmt numFmtId="168" formatCode="_-[$$-440A]* #,##0.00_-;\-[$$-440A]* #,##0.00_-;_-[$$-440A]* &quot;-&quot;??_-;_-@_-"/>
    <numFmt numFmtId="169" formatCode="#,##0.00_ ;\-#,##0.00\ "/>
    <numFmt numFmtId="170" formatCode="&quot;$&quot;#,##0.00"/>
    <numFmt numFmtId="171" formatCode="0.000"/>
  </numFmts>
  <fonts count="24" x14ac:knownFonts="1"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Segoe UI"/>
      <family val="2"/>
    </font>
    <font>
      <sz val="14"/>
      <color rgb="FFFF0000"/>
      <name val="Calibri"/>
      <family val="2"/>
      <scheme val="minor"/>
    </font>
    <font>
      <sz val="14"/>
      <color theme="1"/>
      <name val="Segoe UI"/>
      <family val="2"/>
    </font>
    <font>
      <b/>
      <sz val="14"/>
      <color rgb="FFFF0000"/>
      <name val="Segoe UI"/>
      <family val="2"/>
    </font>
    <font>
      <sz val="16"/>
      <color theme="1"/>
      <name val="Segoe UI"/>
      <family val="2"/>
    </font>
    <font>
      <b/>
      <sz val="16"/>
      <color rgb="FFFF0000"/>
      <name val="Segoe UI"/>
      <family val="2"/>
    </font>
    <font>
      <b/>
      <sz val="14"/>
      <color theme="9" tint="-0.499984740745262"/>
      <name val="Segoe UI"/>
      <family val="2"/>
    </font>
    <font>
      <b/>
      <sz val="14"/>
      <color theme="4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Segoe UI"/>
      <family val="2"/>
    </font>
    <font>
      <b/>
      <sz val="16"/>
      <color theme="9" tint="-0.499984740745262"/>
      <name val="Segoe UI"/>
      <family val="2"/>
    </font>
    <font>
      <sz val="16"/>
      <color theme="9" tint="-0.499984740745262"/>
      <name val="Segoe UI"/>
      <family val="2"/>
    </font>
    <font>
      <sz val="11"/>
      <color rgb="FFFF0000"/>
      <name val="Segoe UI"/>
      <family val="2"/>
    </font>
    <font>
      <sz val="11"/>
      <color theme="0"/>
      <name val="Segoe UI"/>
      <family val="2"/>
    </font>
    <font>
      <b/>
      <sz val="11"/>
      <color rgb="FFFF0000"/>
      <name val="Calibri"/>
      <family val="2"/>
      <scheme val="minor"/>
    </font>
    <font>
      <sz val="8"/>
      <color theme="1"/>
      <name val="Segoe UI"/>
      <family val="2"/>
    </font>
    <font>
      <b/>
      <i/>
      <sz val="11"/>
      <color theme="1"/>
      <name val="Segoe UI"/>
      <family val="2"/>
    </font>
    <font>
      <b/>
      <sz val="10"/>
      <color indexed="81"/>
      <name val="Tahoma"/>
      <family val="2"/>
    </font>
    <font>
      <sz val="8"/>
      <color theme="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29">
    <xf numFmtId="0" fontId="0" fillId="0" borderId="0" xfId="0"/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3" xfId="0" applyFill="1" applyBorder="1"/>
    <xf numFmtId="167" fontId="3" fillId="0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right"/>
    </xf>
    <xf numFmtId="167" fontId="4" fillId="0" borderId="6" xfId="0" applyNumberFormat="1" applyFont="1" applyFill="1" applyBorder="1"/>
    <xf numFmtId="167" fontId="4" fillId="0" borderId="7" xfId="0" applyNumberFormat="1" applyFont="1" applyFill="1" applyBorder="1"/>
    <xf numFmtId="167" fontId="3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/>
    <xf numFmtId="2" fontId="3" fillId="0" borderId="7" xfId="0" applyNumberFormat="1" applyFont="1" applyFill="1" applyBorder="1" applyProtection="1">
      <protection locked="0"/>
    </xf>
    <xf numFmtId="167" fontId="0" fillId="0" borderId="0" xfId="0" applyNumberFormat="1" applyBorder="1"/>
    <xf numFmtId="2" fontId="0" fillId="0" borderId="8" xfId="0" applyNumberFormat="1" applyBorder="1"/>
    <xf numFmtId="0" fontId="0" fillId="0" borderId="9" xfId="0" applyBorder="1" applyAlignment="1">
      <alignment horizontal="right"/>
    </xf>
    <xf numFmtId="168" fontId="4" fillId="0" borderId="10" xfId="0" applyNumberFormat="1" applyFont="1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2" fontId="0" fillId="0" borderId="0" xfId="0" applyNumberFormat="1" applyBorder="1"/>
    <xf numFmtId="0" fontId="2" fillId="0" borderId="0" xfId="0" applyFont="1" applyBorder="1" applyAlignment="1">
      <alignment horizontal="center"/>
    </xf>
    <xf numFmtId="168" fontId="4" fillId="0" borderId="0" xfId="0" applyNumberFormat="1" applyFont="1" applyBorder="1"/>
    <xf numFmtId="2" fontId="4" fillId="0" borderId="0" xfId="0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7" xfId="0" applyBorder="1"/>
    <xf numFmtId="166" fontId="3" fillId="0" borderId="7" xfId="0" applyNumberFormat="1" applyFont="1" applyBorder="1" applyProtection="1">
      <protection locked="0"/>
    </xf>
    <xf numFmtId="0" fontId="3" fillId="0" borderId="7" xfId="0" applyFont="1" applyBorder="1" applyProtection="1">
      <protection locked="0"/>
    </xf>
    <xf numFmtId="166" fontId="4" fillId="0" borderId="7" xfId="0" applyNumberFormat="1" applyFont="1" applyBorder="1"/>
    <xf numFmtId="0" fontId="0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2" fontId="2" fillId="0" borderId="7" xfId="0" applyNumberFormat="1" applyFont="1" applyBorder="1"/>
    <xf numFmtId="0" fontId="2" fillId="4" borderId="7" xfId="0" applyFont="1" applyFill="1" applyBorder="1" applyAlignment="1">
      <alignment horizontal="center"/>
    </xf>
    <xf numFmtId="0" fontId="1" fillId="0" borderId="0" xfId="0" applyFont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65" fontId="0" fillId="0" borderId="0" xfId="1" applyFont="1"/>
    <xf numFmtId="165" fontId="0" fillId="0" borderId="7" xfId="1" applyFont="1" applyBorder="1"/>
    <xf numFmtId="169" fontId="6" fillId="0" borderId="13" xfId="0" applyNumberFormat="1" applyFont="1" applyFill="1" applyBorder="1" applyAlignment="1" applyProtection="1">
      <alignment horizontal="center"/>
      <protection locked="0"/>
    </xf>
    <xf numFmtId="169" fontId="6" fillId="0" borderId="7" xfId="0" applyNumberFormat="1" applyFont="1" applyFill="1" applyBorder="1" applyAlignment="1" applyProtection="1">
      <alignment horizontal="center"/>
      <protection locked="0"/>
    </xf>
    <xf numFmtId="165" fontId="7" fillId="0" borderId="7" xfId="1" applyFont="1" applyBorder="1" applyAlignment="1">
      <alignment horizontal="center"/>
    </xf>
    <xf numFmtId="165" fontId="8" fillId="0" borderId="27" xfId="1" applyFont="1" applyBorder="1" applyAlignment="1">
      <alignment horizontal="center"/>
    </xf>
    <xf numFmtId="169" fontId="12" fillId="0" borderId="25" xfId="0" applyNumberFormat="1" applyFont="1" applyFill="1" applyBorder="1" applyAlignment="1" applyProtection="1">
      <alignment horizontal="center"/>
      <protection locked="0"/>
    </xf>
    <xf numFmtId="169" fontId="12" fillId="0" borderId="26" xfId="0" applyNumberFormat="1" applyFont="1" applyFill="1" applyBorder="1" applyAlignment="1" applyProtection="1">
      <alignment horizontal="center"/>
      <protection locked="0"/>
    </xf>
    <xf numFmtId="169" fontId="12" fillId="0" borderId="6" xfId="0" applyNumberFormat="1" applyFont="1" applyFill="1" applyBorder="1" applyAlignment="1" applyProtection="1">
      <alignment horizontal="center"/>
      <protection locked="0"/>
    </xf>
    <xf numFmtId="169" fontId="13" fillId="0" borderId="25" xfId="0" applyNumberFormat="1" applyFont="1" applyFill="1" applyBorder="1" applyAlignment="1" applyProtection="1">
      <alignment horizontal="center"/>
      <protection locked="0"/>
    </xf>
    <xf numFmtId="169" fontId="13" fillId="0" borderId="26" xfId="0" applyNumberFormat="1" applyFont="1" applyFill="1" applyBorder="1" applyAlignment="1" applyProtection="1">
      <alignment horizontal="center"/>
      <protection locked="0"/>
    </xf>
    <xf numFmtId="169" fontId="13" fillId="0" borderId="6" xfId="0" applyNumberFormat="1" applyFont="1" applyFill="1" applyBorder="1" applyAlignment="1" applyProtection="1">
      <alignment horizontal="center"/>
      <protection locked="0"/>
    </xf>
    <xf numFmtId="2" fontId="13" fillId="0" borderId="25" xfId="0" applyNumberFormat="1" applyFont="1" applyFill="1" applyBorder="1" applyAlignment="1" applyProtection="1">
      <alignment horizontal="center"/>
      <protection locked="0"/>
    </xf>
    <xf numFmtId="2" fontId="13" fillId="0" borderId="26" xfId="0" applyNumberFormat="1" applyFont="1" applyFill="1" applyBorder="1" applyAlignment="1" applyProtection="1">
      <alignment horizontal="center"/>
      <protection locked="0"/>
    </xf>
    <xf numFmtId="2" fontId="13" fillId="0" borderId="6" xfId="0" applyNumberFormat="1" applyFont="1" applyFill="1" applyBorder="1" applyAlignment="1" applyProtection="1">
      <alignment horizontal="center"/>
      <protection locked="0"/>
    </xf>
    <xf numFmtId="2" fontId="13" fillId="0" borderId="27" xfId="0" applyNumberFormat="1" applyFont="1" applyFill="1" applyBorder="1" applyAlignment="1" applyProtection="1">
      <alignment horizontal="center"/>
      <protection locked="0"/>
    </xf>
    <xf numFmtId="165" fontId="7" fillId="0" borderId="25" xfId="1" applyFont="1" applyBorder="1" applyAlignment="1">
      <alignment horizontal="center"/>
    </xf>
    <xf numFmtId="0" fontId="9" fillId="0" borderId="0" xfId="0" applyFont="1"/>
    <xf numFmtId="0" fontId="14" fillId="0" borderId="0" xfId="0" applyFont="1"/>
    <xf numFmtId="0" fontId="9" fillId="0" borderId="28" xfId="0" applyFont="1" applyBorder="1"/>
    <xf numFmtId="0" fontId="9" fillId="0" borderId="29" xfId="0" applyFont="1" applyBorder="1"/>
    <xf numFmtId="0" fontId="1" fillId="0" borderId="28" xfId="0" applyFont="1" applyBorder="1"/>
    <xf numFmtId="0" fontId="1" fillId="0" borderId="29" xfId="0" applyFont="1" applyBorder="1"/>
    <xf numFmtId="169" fontId="6" fillId="0" borderId="11" xfId="0" applyNumberFormat="1" applyFont="1" applyFill="1" applyBorder="1" applyAlignment="1" applyProtection="1">
      <alignment horizontal="center"/>
      <protection locked="0"/>
    </xf>
    <xf numFmtId="165" fontId="0" fillId="0" borderId="7" xfId="0" applyNumberFormat="1" applyBorder="1"/>
    <xf numFmtId="165" fontId="13" fillId="0" borderId="27" xfId="1" applyFont="1" applyFill="1" applyBorder="1" applyAlignment="1" applyProtection="1">
      <alignment horizontal="center"/>
      <protection locked="0"/>
    </xf>
    <xf numFmtId="169" fontId="0" fillId="0" borderId="0" xfId="0" applyNumberFormat="1"/>
    <xf numFmtId="165" fontId="0" fillId="0" borderId="0" xfId="0" applyNumberFormat="1"/>
    <xf numFmtId="165" fontId="11" fillId="0" borderId="25" xfId="1" applyFont="1" applyBorder="1" applyAlignment="1">
      <alignment horizontal="center"/>
    </xf>
    <xf numFmtId="168" fontId="19" fillId="0" borderId="0" xfId="0" applyNumberFormat="1" applyFont="1" applyBorder="1"/>
    <xf numFmtId="166" fontId="19" fillId="0" borderId="7" xfId="0" applyNumberFormat="1" applyFont="1" applyBorder="1"/>
    <xf numFmtId="165" fontId="17" fillId="0" borderId="0" xfId="0" applyNumberFormat="1" applyFont="1"/>
    <xf numFmtId="0" fontId="0" fillId="6" borderId="0" xfId="0" applyFill="1"/>
    <xf numFmtId="0" fontId="0" fillId="6" borderId="25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31" xfId="0" applyFill="1" applyBorder="1"/>
    <xf numFmtId="0" fontId="0" fillId="6" borderId="32" xfId="0" applyFill="1" applyBorder="1"/>
    <xf numFmtId="0" fontId="0" fillId="6" borderId="33" xfId="0" applyFill="1" applyBorder="1"/>
    <xf numFmtId="0" fontId="0" fillId="6" borderId="34" xfId="0" applyFill="1" applyBorder="1"/>
    <xf numFmtId="0" fontId="0" fillId="6" borderId="0" xfId="0" applyFill="1" applyBorder="1"/>
    <xf numFmtId="0" fontId="0" fillId="6" borderId="35" xfId="0" applyFill="1" applyBorder="1"/>
    <xf numFmtId="165" fontId="0" fillId="6" borderId="0" xfId="1" applyFont="1" applyFill="1" applyBorder="1" applyAlignment="1">
      <alignment horizontal="right"/>
    </xf>
    <xf numFmtId="0" fontId="0" fillId="6" borderId="0" xfId="0" applyFill="1" applyBorder="1" applyAlignment="1">
      <alignment horizontal="center"/>
    </xf>
    <xf numFmtId="0" fontId="1" fillId="6" borderId="0" xfId="0" applyFont="1" applyFill="1" applyBorder="1"/>
    <xf numFmtId="2" fontId="1" fillId="6" borderId="0" xfId="0" applyNumberFormat="1" applyFont="1" applyFill="1" applyBorder="1" applyAlignment="1">
      <alignment horizontal="right"/>
    </xf>
    <xf numFmtId="2" fontId="1" fillId="6" borderId="0" xfId="0" applyNumberFormat="1" applyFont="1" applyFill="1" applyBorder="1" applyAlignment="1">
      <alignment horizontal="center"/>
    </xf>
    <xf numFmtId="2" fontId="1" fillId="6" borderId="0" xfId="0" applyNumberFormat="1" applyFont="1" applyFill="1" applyBorder="1"/>
    <xf numFmtId="0" fontId="0" fillId="6" borderId="5" xfId="0" applyFill="1" applyBorder="1"/>
    <xf numFmtId="0" fontId="0" fillId="6" borderId="36" xfId="0" applyFill="1" applyBorder="1"/>
    <xf numFmtId="0" fontId="0" fillId="6" borderId="37" xfId="0" applyFill="1" applyBorder="1"/>
    <xf numFmtId="0" fontId="0" fillId="6" borderId="4" xfId="0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15" fontId="21" fillId="6" borderId="0" xfId="0" applyNumberFormat="1" applyFont="1" applyFill="1" applyBorder="1"/>
    <xf numFmtId="0" fontId="21" fillId="6" borderId="0" xfId="0" applyFont="1" applyFill="1" applyBorder="1"/>
    <xf numFmtId="165" fontId="0" fillId="6" borderId="0" xfId="1" applyFont="1" applyFill="1"/>
    <xf numFmtId="165" fontId="1" fillId="6" borderId="0" xfId="1" applyFont="1" applyFill="1"/>
    <xf numFmtId="0" fontId="1" fillId="6" borderId="0" xfId="0" applyFont="1" applyFill="1"/>
    <xf numFmtId="171" fontId="0" fillId="6" borderId="25" xfId="0" applyNumberFormat="1" applyFill="1" applyBorder="1" applyAlignment="1">
      <alignment horizontal="center"/>
    </xf>
    <xf numFmtId="0" fontId="20" fillId="6" borderId="0" xfId="0" applyFont="1" applyFill="1" applyBorder="1" applyAlignment="1">
      <alignment horizontal="center" wrapText="1"/>
    </xf>
    <xf numFmtId="0" fontId="1" fillId="6" borderId="0" xfId="0" applyFont="1" applyFill="1" applyBorder="1" applyAlignment="1">
      <alignment horizontal="right"/>
    </xf>
    <xf numFmtId="170" fontId="21" fillId="7" borderId="0" xfId="2" applyNumberFormat="1" applyFont="1" applyFill="1" applyBorder="1"/>
    <xf numFmtId="171" fontId="1" fillId="6" borderId="6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 wrapText="1"/>
    </xf>
    <xf numFmtId="165" fontId="0" fillId="6" borderId="7" xfId="1" applyFont="1" applyFill="1" applyBorder="1" applyAlignment="1">
      <alignment horizontal="center"/>
    </xf>
    <xf numFmtId="165" fontId="21" fillId="6" borderId="7" xfId="0" applyNumberFormat="1" applyFont="1" applyFill="1" applyBorder="1"/>
    <xf numFmtId="165" fontId="0" fillId="6" borderId="7" xfId="1" applyFont="1" applyFill="1" applyBorder="1" applyAlignment="1">
      <alignment horizontal="right"/>
    </xf>
    <xf numFmtId="0" fontId="1" fillId="6" borderId="0" xfId="0" applyFont="1" applyFill="1" applyAlignment="1"/>
    <xf numFmtId="0" fontId="18" fillId="8" borderId="11" xfId="0" applyFont="1" applyFill="1" applyBorder="1"/>
    <xf numFmtId="164" fontId="18" fillId="8" borderId="13" xfId="3" applyFont="1" applyFill="1" applyBorder="1"/>
    <xf numFmtId="0" fontId="0" fillId="7" borderId="11" xfId="0" applyFill="1" applyBorder="1"/>
    <xf numFmtId="164" fontId="0" fillId="7" borderId="13" xfId="3" applyFont="1" applyFill="1" applyBorder="1"/>
    <xf numFmtId="0" fontId="1" fillId="6" borderId="0" xfId="0" applyFont="1" applyFill="1" applyAlignment="1">
      <alignment horizontal="right"/>
    </xf>
    <xf numFmtId="0" fontId="1" fillId="6" borderId="0" xfId="0" applyFont="1" applyFill="1" applyBorder="1" applyAlignment="1">
      <alignment horizontal="right"/>
    </xf>
    <xf numFmtId="0" fontId="18" fillId="5" borderId="1" xfId="0" applyFont="1" applyFill="1" applyBorder="1" applyAlignment="1">
      <alignment horizontal="center"/>
    </xf>
    <xf numFmtId="0" fontId="18" fillId="5" borderId="30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23" fillId="5" borderId="7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10">
    <dxf>
      <font>
        <color theme="2"/>
      </font>
    </dxf>
    <dxf>
      <font>
        <color theme="2"/>
      </font>
    </dxf>
    <dxf>
      <font>
        <color theme="2"/>
      </font>
    </dxf>
    <dxf>
      <font>
        <color theme="2"/>
      </font>
    </dxf>
    <dxf>
      <font>
        <color theme="4" tint="0.59996337778862885"/>
      </font>
    </dxf>
    <dxf>
      <font>
        <color theme="4" tint="0.59996337778862885"/>
      </font>
    </dxf>
    <dxf>
      <font>
        <color theme="4" tint="0.59996337778862885"/>
      </font>
    </dxf>
    <dxf>
      <font>
        <color theme="2"/>
      </font>
    </dxf>
    <dxf>
      <font>
        <color theme="4" tint="0.59996337778862885"/>
      </font>
    </dxf>
    <dxf>
      <font>
        <color theme="2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17</xdr:row>
      <xdr:rowOff>66675</xdr:rowOff>
    </xdr:from>
    <xdr:to>
      <xdr:col>13</xdr:col>
      <xdr:colOff>457200</xdr:colOff>
      <xdr:row>27</xdr:row>
      <xdr:rowOff>57150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5" y="3629025"/>
          <a:ext cx="10429875" cy="2085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85725</xdr:rowOff>
    </xdr:from>
    <xdr:to>
      <xdr:col>13</xdr:col>
      <xdr:colOff>409575</xdr:colOff>
      <xdr:row>16</xdr:row>
      <xdr:rowOff>66675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" y="714375"/>
          <a:ext cx="10467975" cy="2705100"/>
        </a:xfrm>
        <a:prstGeom prst="rect">
          <a:avLst/>
        </a:prstGeom>
      </xdr:spPr>
    </xdr:pic>
    <xdr:clientData/>
  </xdr:twoCellAnchor>
  <xdr:twoCellAnchor>
    <xdr:from>
      <xdr:col>3</xdr:col>
      <xdr:colOff>266701</xdr:colOff>
      <xdr:row>0</xdr:row>
      <xdr:rowOff>152400</xdr:rowOff>
    </xdr:from>
    <xdr:to>
      <xdr:col>10</xdr:col>
      <xdr:colOff>247651</xdr:colOff>
      <xdr:row>3</xdr:row>
      <xdr:rowOff>173567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1" y="152400"/>
          <a:ext cx="5848350" cy="649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152400</xdr:colOff>
      <xdr:row>4</xdr:row>
      <xdr:rowOff>123825</xdr:rowOff>
    </xdr:from>
    <xdr:to>
      <xdr:col>5</xdr:col>
      <xdr:colOff>714375</xdr:colOff>
      <xdr:row>27</xdr:row>
      <xdr:rowOff>190500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4343400" y="962025"/>
          <a:ext cx="561975" cy="48863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57149</xdr:colOff>
      <xdr:row>29</xdr:row>
      <xdr:rowOff>190500</xdr:rowOff>
    </xdr:from>
    <xdr:to>
      <xdr:col>10</xdr:col>
      <xdr:colOff>685800</xdr:colOff>
      <xdr:row>36</xdr:row>
      <xdr:rowOff>193604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895349" y="6267450"/>
          <a:ext cx="8172451" cy="146995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>
          <a:spAutoFit/>
        </a:bodyPr>
        <a:lstStyle>
          <a:defPPr>
            <a:defRPr lang="es-SV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SV" sz="2000" b="1"/>
            <a:t>-</a:t>
          </a:r>
          <a:r>
            <a:rPr lang="es-SV" sz="1400" b="0"/>
            <a:t>Flujo de Potencia de las Energías</a:t>
          </a:r>
          <a:r>
            <a:rPr lang="es-SV" sz="1400" b="0" baseline="0"/>
            <a:t> requeridas declaradas de CF por El Salvador</a:t>
          </a:r>
          <a:r>
            <a:rPr lang="es-SV" sz="1400"/>
            <a:t>= 198.794</a:t>
          </a:r>
          <a:r>
            <a:rPr lang="es-SV" sz="1400" baseline="0"/>
            <a:t> MWh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2000" b="1" kern="12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s-SV" sz="1400" kern="12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Flujo de Potencia de las energías requeridas programadas de CF desde Costa Rica y Panamá hacia El Salvador, a través de Nicaragua </a:t>
          </a:r>
          <a:r>
            <a:rPr lang="es-SV" sz="1400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= </a:t>
          </a:r>
          <a:r>
            <a:rPr lang="es-SV" sz="1400" kern="12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38.500</a:t>
          </a:r>
          <a:r>
            <a:rPr lang="es-SV" sz="1400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MWh</a:t>
          </a:r>
          <a:endParaRPr lang="es-MX" sz="1400">
            <a:effectLst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2000" b="1" kern="12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s-SV" sz="1400" kern="12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Flujo de Potencia de las energias requeridas programadas de CF desde Panamá hacia  El Salvador a través de Costa Rica </a:t>
          </a:r>
          <a:r>
            <a:rPr lang="es-SV" sz="1400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=</a:t>
          </a:r>
          <a:r>
            <a:rPr lang="es-SV" sz="1400" kern="12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14.000</a:t>
          </a:r>
          <a:r>
            <a:rPr lang="es-SV" sz="1400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MWh</a:t>
          </a:r>
          <a:endParaRPr lang="es-SV" sz="1400"/>
        </a:p>
      </xdr:txBody>
    </xdr:sp>
    <xdr:clientData/>
  </xdr:twoCellAnchor>
  <xdr:twoCellAnchor>
    <xdr:from>
      <xdr:col>12</xdr:col>
      <xdr:colOff>176213</xdr:colOff>
      <xdr:row>32</xdr:row>
      <xdr:rowOff>71438</xdr:rowOff>
    </xdr:from>
    <xdr:to>
      <xdr:col>13</xdr:col>
      <xdr:colOff>28575</xdr:colOff>
      <xdr:row>32</xdr:row>
      <xdr:rowOff>117157</xdr:rowOff>
    </xdr:to>
    <xdr:sp macro="" textlink="">
      <xdr:nvSpPr>
        <xdr:cNvPr id="8" name="Cerrar llave 7">
          <a:extLst>
            <a:ext uri="{FF2B5EF4-FFF2-40B4-BE49-F238E27FC236}">
              <a16:creationId xmlns:a16="http://schemas.microsoft.com/office/drawing/2014/main" xmlns="" id="{CDAFA657-FB6A-45D3-8441-6416DD298F6F}"/>
            </a:ext>
          </a:extLst>
        </xdr:cNvPr>
        <xdr:cNvSpPr/>
      </xdr:nvSpPr>
      <xdr:spPr>
        <a:xfrm rot="5400000">
          <a:off x="10557034" y="6454617"/>
          <a:ext cx="45719" cy="690562"/>
        </a:xfrm>
        <a:prstGeom prst="rightBrac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838199</xdr:colOff>
      <xdr:row>25</xdr:row>
      <xdr:rowOff>85726</xdr:rowOff>
    </xdr:from>
    <xdr:to>
      <xdr:col>2</xdr:col>
      <xdr:colOff>1704974</xdr:colOff>
      <xdr:row>31</xdr:row>
      <xdr:rowOff>38100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838199" y="5400676"/>
          <a:ext cx="2924175" cy="162877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SV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SV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CARN se distribuirá proporcionalmente con base a las  diferencias entre los flujos netos de potencia de las energías requeridas reportadas en las respectivas declaraciones de CF y los valores de MCTP utilizados en cada periodo de mercado para el Predespacho Regional</a:t>
          </a:r>
        </a:p>
        <a:p>
          <a:pPr algn="l"/>
          <a:endParaRPr lang="es-SV" sz="1100"/>
        </a:p>
      </xdr:txBody>
    </xdr:sp>
    <xdr:clientData/>
  </xdr:twoCellAnchor>
  <xdr:twoCellAnchor>
    <xdr:from>
      <xdr:col>3</xdr:col>
      <xdr:colOff>7144</xdr:colOff>
      <xdr:row>25</xdr:row>
      <xdr:rowOff>64294</xdr:rowOff>
    </xdr:from>
    <xdr:to>
      <xdr:col>4</xdr:col>
      <xdr:colOff>985838</xdr:colOff>
      <xdr:row>31</xdr:row>
      <xdr:rowOff>26194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/>
      </xdr:nvSpPr>
      <xdr:spPr>
        <a:xfrm>
          <a:off x="4745832" y="6041232"/>
          <a:ext cx="3574256" cy="1462087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SV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El CARN se distribuirá proporcionalmente con base a</a:t>
          </a:r>
          <a:r>
            <a:rPr lang="es-SV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las </a:t>
          </a:r>
          <a:r>
            <a:rPr lang="es-SV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diferencias entre los flujos netos de potencia de las energías requeridas programadas de los CF y los valores de MCTP utilizados en cada periodo de mercado </a:t>
          </a:r>
        </a:p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31:M34"/>
  <sheetViews>
    <sheetView workbookViewId="0">
      <selection activeCell="C39" sqref="C39"/>
    </sheetView>
  </sheetViews>
  <sheetFormatPr baseColWidth="10" defaultColWidth="11" defaultRowHeight="16.5" x14ac:dyDescent="0.3"/>
  <cols>
    <col min="1" max="16384" width="11" style="75"/>
  </cols>
  <sheetData>
    <row r="31" spans="12:13" x14ac:dyDescent="0.3">
      <c r="L31" s="113" t="s">
        <v>75</v>
      </c>
      <c r="M31" s="114">
        <v>-2.3784540578115802E-2</v>
      </c>
    </row>
    <row r="32" spans="12:13" x14ac:dyDescent="0.3">
      <c r="L32" s="111" t="s">
        <v>73</v>
      </c>
      <c r="M32" s="112">
        <v>5556.4751865428298</v>
      </c>
    </row>
    <row r="34" spans="12:13" x14ac:dyDescent="0.3">
      <c r="L34" s="115" t="s">
        <v>74</v>
      </c>
      <c r="M34" s="112">
        <f>ROUND(M32,2)</f>
        <v>5556.48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1:M25"/>
  <sheetViews>
    <sheetView tabSelected="1" zoomScale="103" zoomScaleNormal="103" workbookViewId="0">
      <selection activeCell="E5" sqref="E5"/>
    </sheetView>
  </sheetViews>
  <sheetFormatPr baseColWidth="10" defaultColWidth="11" defaultRowHeight="16.5" x14ac:dyDescent="0.3"/>
  <cols>
    <col min="1" max="1" width="5" style="75" customWidth="1"/>
    <col min="2" max="2" width="7.25" style="75" customWidth="1"/>
    <col min="3" max="3" width="34.875" style="75" customWidth="1"/>
    <col min="4" max="4" width="34" style="75" customWidth="1"/>
    <col min="5" max="5" width="23.75" style="75" customWidth="1"/>
    <col min="6" max="6" width="3" style="75" customWidth="1"/>
    <col min="7" max="7" width="12.625" style="75" customWidth="1"/>
    <col min="8" max="8" width="4.5" style="75" customWidth="1"/>
    <col min="9" max="16384" width="11" style="75"/>
  </cols>
  <sheetData>
    <row r="1" spans="2:13" ht="17.25" thickBot="1" x14ac:dyDescent="0.35"/>
    <row r="2" spans="2:13" x14ac:dyDescent="0.3">
      <c r="B2" s="78"/>
      <c r="C2" s="79"/>
      <c r="D2" s="79"/>
      <c r="E2" s="79"/>
      <c r="F2" s="79"/>
      <c r="G2" s="79"/>
      <c r="H2" s="79"/>
      <c r="I2" s="79"/>
      <c r="J2" s="80"/>
    </row>
    <row r="3" spans="2:13" x14ac:dyDescent="0.3">
      <c r="B3" s="81"/>
      <c r="C3" s="103" t="s">
        <v>55</v>
      </c>
      <c r="D3" s="96">
        <v>43461</v>
      </c>
      <c r="E3" s="82"/>
      <c r="F3" s="82"/>
      <c r="G3" s="82"/>
      <c r="H3" s="82"/>
      <c r="I3" s="82"/>
      <c r="J3" s="83"/>
    </row>
    <row r="4" spans="2:13" x14ac:dyDescent="0.3">
      <c r="B4" s="81"/>
      <c r="C4" s="103" t="s">
        <v>56</v>
      </c>
      <c r="D4" s="97">
        <v>7</v>
      </c>
      <c r="E4" s="82"/>
      <c r="F4" s="82"/>
      <c r="G4" s="82"/>
      <c r="H4" s="82"/>
      <c r="I4" s="82"/>
      <c r="J4" s="83"/>
    </row>
    <row r="5" spans="2:13" x14ac:dyDescent="0.3">
      <c r="B5" s="81"/>
      <c r="C5" s="103" t="s">
        <v>61</v>
      </c>
      <c r="D5" s="104">
        <v>5556.48</v>
      </c>
      <c r="E5" s="82"/>
      <c r="F5" s="82"/>
      <c r="G5" s="82"/>
      <c r="H5" s="82"/>
      <c r="I5" s="82"/>
      <c r="J5" s="83"/>
    </row>
    <row r="6" spans="2:13" x14ac:dyDescent="0.3">
      <c r="B6" s="81"/>
      <c r="C6" s="82"/>
      <c r="D6" s="82"/>
      <c r="E6" s="82"/>
      <c r="F6" s="82"/>
      <c r="G6" s="82"/>
      <c r="H6" s="82"/>
      <c r="I6" s="82"/>
      <c r="J6" s="83"/>
      <c r="M6" s="98"/>
    </row>
    <row r="7" spans="2:13" ht="17.25" thickBot="1" x14ac:dyDescent="0.35">
      <c r="B7" s="81"/>
      <c r="C7" s="82"/>
      <c r="D7" s="82"/>
      <c r="E7" s="82"/>
      <c r="F7" s="82"/>
      <c r="G7" s="82"/>
      <c r="H7" s="82"/>
      <c r="I7" s="82"/>
      <c r="J7" s="83"/>
      <c r="L7" s="98"/>
      <c r="M7" s="98"/>
    </row>
    <row r="8" spans="2:13" ht="16.5" customHeight="1" x14ac:dyDescent="0.3">
      <c r="B8" s="81"/>
      <c r="C8" s="117" t="s">
        <v>57</v>
      </c>
      <c r="D8" s="118"/>
      <c r="E8" s="119"/>
      <c r="F8" s="82"/>
      <c r="G8" s="120" t="s">
        <v>62</v>
      </c>
      <c r="H8" s="102"/>
      <c r="I8" s="120" t="s">
        <v>63</v>
      </c>
      <c r="J8" s="83"/>
      <c r="L8" s="98"/>
      <c r="M8" s="98"/>
    </row>
    <row r="9" spans="2:13" ht="33.75" customHeight="1" x14ac:dyDescent="0.3">
      <c r="B9" s="81"/>
      <c r="C9" s="106" t="s">
        <v>72</v>
      </c>
      <c r="D9" s="106" t="s">
        <v>64</v>
      </c>
      <c r="E9" s="93" t="s">
        <v>67</v>
      </c>
      <c r="F9" s="82"/>
      <c r="G9" s="120"/>
      <c r="H9" s="102"/>
      <c r="I9" s="120"/>
      <c r="J9" s="83"/>
      <c r="L9" s="98"/>
      <c r="M9" s="98"/>
    </row>
    <row r="10" spans="2:13" ht="17.25" thickBot="1" x14ac:dyDescent="0.35">
      <c r="B10" s="81"/>
      <c r="C10" s="76">
        <v>198.79400000000001</v>
      </c>
      <c r="D10" s="77">
        <v>160</v>
      </c>
      <c r="E10" s="94">
        <f>+C10-D10</f>
        <v>38.794000000000011</v>
      </c>
      <c r="F10" s="82"/>
      <c r="G10" s="107">
        <f>+E10/E22</f>
        <v>0.73976468793501271</v>
      </c>
      <c r="H10" s="84"/>
      <c r="I10" s="108">
        <f>+G10*D5</f>
        <v>4110.4876932171392</v>
      </c>
      <c r="J10" s="83"/>
      <c r="L10" s="98"/>
      <c r="M10" s="98"/>
    </row>
    <row r="11" spans="2:13" x14ac:dyDescent="0.3">
      <c r="B11" s="81"/>
      <c r="C11" s="82"/>
      <c r="D11" s="82"/>
      <c r="E11" s="82"/>
      <c r="F11" s="82"/>
      <c r="G11" s="84"/>
      <c r="H11" s="84"/>
      <c r="I11" s="97"/>
      <c r="J11" s="83"/>
      <c r="L11" s="98"/>
      <c r="M11" s="98"/>
    </row>
    <row r="12" spans="2:13" ht="17.25" thickBot="1" x14ac:dyDescent="0.35">
      <c r="B12" s="81"/>
      <c r="C12" s="82"/>
      <c r="D12" s="82"/>
      <c r="E12" s="82"/>
      <c r="F12" s="82"/>
      <c r="G12" s="84"/>
      <c r="H12" s="84"/>
      <c r="I12" s="97"/>
      <c r="J12" s="83"/>
      <c r="L12" s="98"/>
      <c r="M12" s="98"/>
    </row>
    <row r="13" spans="2:13" x14ac:dyDescent="0.3">
      <c r="B13" s="81"/>
      <c r="C13" s="117" t="s">
        <v>58</v>
      </c>
      <c r="D13" s="118"/>
      <c r="E13" s="119"/>
      <c r="F13" s="82"/>
      <c r="G13" s="84"/>
      <c r="H13" s="84"/>
      <c r="I13" s="97"/>
      <c r="J13" s="83"/>
      <c r="M13" s="98"/>
    </row>
    <row r="14" spans="2:13" ht="33" x14ac:dyDescent="0.3">
      <c r="B14" s="81"/>
      <c r="C14" s="106" t="s">
        <v>70</v>
      </c>
      <c r="D14" s="106" t="s">
        <v>65</v>
      </c>
      <c r="E14" s="93"/>
      <c r="F14" s="82"/>
      <c r="G14" s="84"/>
      <c r="H14" s="84"/>
      <c r="I14" s="97"/>
      <c r="J14" s="83"/>
      <c r="L14" s="98"/>
      <c r="M14" s="98"/>
    </row>
    <row r="15" spans="2:13" ht="17.25" thickBot="1" x14ac:dyDescent="0.35">
      <c r="B15" s="81"/>
      <c r="C15" s="101">
        <v>38.5</v>
      </c>
      <c r="D15" s="77">
        <v>40</v>
      </c>
      <c r="E15" s="94">
        <v>0</v>
      </c>
      <c r="F15" s="82"/>
      <c r="G15" s="109">
        <f>+E15/E22</f>
        <v>0</v>
      </c>
      <c r="H15" s="84"/>
      <c r="I15" s="108">
        <f>+G15*D5</f>
        <v>0</v>
      </c>
      <c r="J15" s="83"/>
      <c r="L15" s="98"/>
      <c r="M15" s="98"/>
    </row>
    <row r="16" spans="2:13" x14ac:dyDescent="0.3">
      <c r="B16" s="81"/>
      <c r="C16" s="85"/>
      <c r="D16" s="85"/>
      <c r="E16" s="85"/>
      <c r="F16" s="82"/>
      <c r="G16" s="84"/>
      <c r="H16" s="84"/>
      <c r="I16" s="97"/>
      <c r="J16" s="83"/>
      <c r="L16" s="98"/>
      <c r="M16" s="98"/>
    </row>
    <row r="17" spans="2:13" ht="17.25" thickBot="1" x14ac:dyDescent="0.35">
      <c r="B17" s="81"/>
      <c r="C17" s="85"/>
      <c r="D17" s="85"/>
      <c r="E17" s="85"/>
      <c r="F17" s="82"/>
      <c r="G17" s="84"/>
      <c r="H17" s="84"/>
      <c r="I17" s="97"/>
      <c r="J17" s="83"/>
      <c r="L17" s="98"/>
      <c r="M17" s="98"/>
    </row>
    <row r="18" spans="2:13" x14ac:dyDescent="0.3">
      <c r="B18" s="81"/>
      <c r="C18" s="117" t="s">
        <v>59</v>
      </c>
      <c r="D18" s="118"/>
      <c r="E18" s="119"/>
      <c r="F18" s="82"/>
      <c r="G18" s="84"/>
      <c r="H18" s="84"/>
      <c r="I18" s="97"/>
      <c r="J18" s="83"/>
      <c r="M18" s="98"/>
    </row>
    <row r="19" spans="2:13" ht="33" x14ac:dyDescent="0.3">
      <c r="B19" s="81"/>
      <c r="C19" s="106" t="s">
        <v>71</v>
      </c>
      <c r="D19" s="106" t="s">
        <v>66</v>
      </c>
      <c r="E19" s="93"/>
      <c r="F19" s="82"/>
      <c r="G19" s="84"/>
      <c r="H19" s="84"/>
      <c r="I19" s="97"/>
      <c r="J19" s="83"/>
    </row>
    <row r="20" spans="2:13" ht="17.25" thickBot="1" x14ac:dyDescent="0.35">
      <c r="B20" s="81"/>
      <c r="C20" s="101">
        <v>14</v>
      </c>
      <c r="D20" s="77">
        <v>0.35299999999999998</v>
      </c>
      <c r="E20" s="105">
        <f>+C20-D20</f>
        <v>13.647</v>
      </c>
      <c r="F20" s="82"/>
      <c r="G20" s="109">
        <f>+E20/E22</f>
        <v>0.26023531206498729</v>
      </c>
      <c r="H20" s="84"/>
      <c r="I20" s="108">
        <f>+G20*D5</f>
        <v>1445.9923067828604</v>
      </c>
      <c r="J20" s="83"/>
      <c r="L20" s="98"/>
      <c r="M20" s="99"/>
    </row>
    <row r="21" spans="2:13" x14ac:dyDescent="0.3">
      <c r="B21" s="81"/>
      <c r="C21" s="82"/>
      <c r="D21" s="82"/>
      <c r="E21" s="82"/>
      <c r="F21" s="82"/>
      <c r="G21" s="85"/>
      <c r="H21" s="85"/>
      <c r="I21" s="82"/>
      <c r="J21" s="83"/>
    </row>
    <row r="22" spans="2:13" x14ac:dyDescent="0.3">
      <c r="B22" s="81"/>
      <c r="C22" s="116" t="s">
        <v>60</v>
      </c>
      <c r="D22" s="116"/>
      <c r="E22" s="95">
        <f>SUM(E10:E20)</f>
        <v>52.44100000000001</v>
      </c>
      <c r="F22" s="86"/>
      <c r="G22" s="87">
        <f t="shared" ref="G22:I22" si="0">SUM(G10:G20)</f>
        <v>1</v>
      </c>
      <c r="H22" s="88"/>
      <c r="I22" s="89">
        <f t="shared" si="0"/>
        <v>5556.48</v>
      </c>
      <c r="J22" s="83"/>
      <c r="L22" s="98"/>
    </row>
    <row r="23" spans="2:13" ht="17.25" thickBot="1" x14ac:dyDescent="0.35">
      <c r="B23" s="90"/>
      <c r="C23" s="91"/>
      <c r="D23" s="91"/>
      <c r="E23" s="91"/>
      <c r="F23" s="91"/>
      <c r="G23" s="91"/>
      <c r="H23" s="91"/>
      <c r="I23" s="91"/>
      <c r="J23" s="92"/>
    </row>
    <row r="25" spans="2:13" x14ac:dyDescent="0.3">
      <c r="B25" s="100" t="s">
        <v>68</v>
      </c>
      <c r="D25" s="110" t="s">
        <v>69</v>
      </c>
    </row>
  </sheetData>
  <mergeCells count="6">
    <mergeCell ref="C22:D22"/>
    <mergeCell ref="C8:E8"/>
    <mergeCell ref="G8:G9"/>
    <mergeCell ref="I8:I9"/>
    <mergeCell ref="C13:E13"/>
    <mergeCell ref="C18:E18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85" zoomScaleNormal="85" workbookViewId="0">
      <selection activeCell="A32" sqref="A1:XFD1048576"/>
    </sheetView>
  </sheetViews>
  <sheetFormatPr baseColWidth="10" defaultRowHeight="16.5" x14ac:dyDescent="0.3"/>
  <cols>
    <col min="3" max="3" width="12.5" customWidth="1"/>
    <col min="4" max="4" width="14.125" customWidth="1"/>
    <col min="5" max="5" width="13.625" customWidth="1"/>
    <col min="6" max="6" width="11.875" customWidth="1"/>
    <col min="7" max="7" width="13.875" customWidth="1"/>
    <col min="8" max="8" width="16.375" customWidth="1"/>
    <col min="9" max="9" width="13.5" customWidth="1"/>
  </cols>
  <sheetData>
    <row r="1" spans="1:15" ht="17.25" thickBot="1" x14ac:dyDescent="0.3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x14ac:dyDescent="0.3">
      <c r="A2" s="19"/>
      <c r="B2" s="15"/>
      <c r="C2" s="15"/>
      <c r="D2" s="121" t="s">
        <v>25</v>
      </c>
      <c r="E2" s="122"/>
      <c r="F2" s="15"/>
      <c r="G2" s="123" t="s">
        <v>21</v>
      </c>
      <c r="H2" s="124"/>
      <c r="I2" s="15"/>
      <c r="J2" s="15"/>
      <c r="K2" s="15"/>
      <c r="L2" s="15"/>
      <c r="M2" s="15"/>
      <c r="N2" s="15"/>
      <c r="O2" s="20"/>
    </row>
    <row r="3" spans="1:15" x14ac:dyDescent="0.3">
      <c r="A3" s="19"/>
      <c r="B3" s="15"/>
      <c r="C3" s="15"/>
      <c r="D3" s="1" t="s">
        <v>14</v>
      </c>
      <c r="E3" s="2" t="s">
        <v>0</v>
      </c>
      <c r="F3" s="15"/>
      <c r="G3" s="28" t="s">
        <v>1</v>
      </c>
      <c r="H3" s="29">
        <v>100</v>
      </c>
      <c r="I3" s="15" t="s">
        <v>26</v>
      </c>
      <c r="J3" s="15"/>
      <c r="K3" s="15"/>
      <c r="L3" s="15"/>
      <c r="M3" s="15"/>
      <c r="N3" s="15"/>
      <c r="O3" s="20"/>
    </row>
    <row r="4" spans="1:15" x14ac:dyDescent="0.3">
      <c r="A4" s="19"/>
      <c r="B4" s="15"/>
      <c r="C4" s="15"/>
      <c r="D4" s="3" t="s">
        <v>15</v>
      </c>
      <c r="E4" s="4">
        <f>E10*0</f>
        <v>0</v>
      </c>
      <c r="F4" s="15"/>
      <c r="G4" s="28" t="s">
        <v>2</v>
      </c>
      <c r="H4" s="30">
        <v>0.8</v>
      </c>
      <c r="I4" s="15" t="s">
        <v>24</v>
      </c>
      <c r="J4" s="15"/>
      <c r="K4" s="15"/>
      <c r="L4" s="15"/>
      <c r="M4" s="15"/>
      <c r="N4" s="15"/>
      <c r="O4" s="20"/>
    </row>
    <row r="5" spans="1:15" x14ac:dyDescent="0.3">
      <c r="A5" s="19"/>
      <c r="B5" s="15"/>
      <c r="C5" s="15"/>
      <c r="D5" s="3" t="s">
        <v>16</v>
      </c>
      <c r="E5" s="4" t="e">
        <f>E10*#REF!</f>
        <v>#REF!</v>
      </c>
      <c r="F5" s="15"/>
      <c r="G5" s="28" t="s">
        <v>3</v>
      </c>
      <c r="H5" s="31">
        <f>+H3*H4</f>
        <v>80</v>
      </c>
      <c r="I5" s="15" t="s">
        <v>22</v>
      </c>
      <c r="J5" s="15"/>
      <c r="K5" s="15"/>
      <c r="L5" s="15"/>
      <c r="M5" s="15"/>
      <c r="N5" s="15"/>
      <c r="O5" s="20"/>
    </row>
    <row r="6" spans="1:15" x14ac:dyDescent="0.3">
      <c r="A6" s="19"/>
      <c r="B6" s="15"/>
      <c r="C6" s="15"/>
      <c r="D6" s="3" t="s">
        <v>17</v>
      </c>
      <c r="E6" s="4">
        <f>E10*0</f>
        <v>0</v>
      </c>
      <c r="F6" s="15"/>
      <c r="G6" s="28" t="s">
        <v>4</v>
      </c>
      <c r="H6" s="73">
        <f>+H5/6</f>
        <v>13.333333333333334</v>
      </c>
      <c r="I6" s="15" t="s">
        <v>23</v>
      </c>
      <c r="J6" s="15"/>
      <c r="K6" s="15"/>
      <c r="L6" s="15"/>
      <c r="M6" s="15"/>
      <c r="N6" s="15"/>
      <c r="O6" s="20"/>
    </row>
    <row r="7" spans="1:15" x14ac:dyDescent="0.3">
      <c r="A7" s="19"/>
      <c r="B7" s="15"/>
      <c r="C7" s="15"/>
      <c r="D7" s="3" t="s">
        <v>18</v>
      </c>
      <c r="E7" s="4" t="e">
        <f>E10*#REF!</f>
        <v>#REF!</v>
      </c>
      <c r="F7" s="15"/>
      <c r="G7" s="15"/>
      <c r="H7" s="15"/>
      <c r="I7" s="15"/>
      <c r="J7" s="15"/>
      <c r="K7" s="15"/>
      <c r="L7" s="15"/>
      <c r="M7" s="15"/>
      <c r="N7" s="15"/>
      <c r="O7" s="20"/>
    </row>
    <row r="8" spans="1:15" x14ac:dyDescent="0.3">
      <c r="A8" s="19"/>
      <c r="B8" s="15"/>
      <c r="C8" s="15"/>
      <c r="D8" s="3" t="s">
        <v>19</v>
      </c>
      <c r="E8" s="4" t="e">
        <f>E10*#REF!</f>
        <v>#REF!</v>
      </c>
      <c r="F8" s="15"/>
      <c r="G8" s="15"/>
      <c r="H8" s="15"/>
      <c r="I8" s="15"/>
      <c r="J8" s="15"/>
      <c r="K8" s="15"/>
      <c r="L8" s="15"/>
      <c r="M8" s="15"/>
      <c r="N8" s="15"/>
      <c r="O8" s="20"/>
    </row>
    <row r="9" spans="1:15" x14ac:dyDescent="0.3">
      <c r="A9" s="19"/>
      <c r="B9" s="15"/>
      <c r="C9" s="15"/>
      <c r="D9" s="3" t="s">
        <v>20</v>
      </c>
      <c r="E9" s="4">
        <f>E10*0</f>
        <v>0</v>
      </c>
      <c r="F9" s="15"/>
      <c r="G9" s="15"/>
      <c r="H9" s="15"/>
      <c r="I9" s="15"/>
      <c r="J9" s="15"/>
      <c r="K9" s="15"/>
      <c r="L9" s="15"/>
      <c r="M9" s="15"/>
      <c r="N9" s="15"/>
      <c r="O9" s="20"/>
    </row>
    <row r="10" spans="1:15" ht="17.25" thickBot="1" x14ac:dyDescent="0.35">
      <c r="A10" s="19"/>
      <c r="B10" s="15"/>
      <c r="C10" s="15"/>
      <c r="D10" s="5" t="s">
        <v>5</v>
      </c>
      <c r="E10" s="6">
        <v>40</v>
      </c>
      <c r="F10" s="15" t="s">
        <v>54</v>
      </c>
      <c r="G10" s="15"/>
      <c r="H10" s="15"/>
      <c r="I10" s="15"/>
      <c r="J10" s="15"/>
      <c r="K10" s="15"/>
      <c r="L10" s="21"/>
      <c r="M10" s="15"/>
      <c r="N10" s="15"/>
      <c r="O10" s="20"/>
    </row>
    <row r="11" spans="1:15" x14ac:dyDescent="0.3">
      <c r="A11" s="19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21"/>
      <c r="N11" s="15"/>
      <c r="O11" s="20"/>
    </row>
    <row r="12" spans="1:15" x14ac:dyDescent="0.3">
      <c r="A12" s="19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21"/>
      <c r="N12" s="15"/>
      <c r="O12" s="20"/>
    </row>
    <row r="13" spans="1:15" x14ac:dyDescent="0.3">
      <c r="A13" s="19"/>
      <c r="B13" s="15"/>
      <c r="C13" s="15"/>
      <c r="D13" s="125" t="s">
        <v>6</v>
      </c>
      <c r="E13" s="126"/>
      <c r="F13" s="126"/>
      <c r="G13" s="126"/>
      <c r="H13" s="126"/>
      <c r="I13" s="126"/>
      <c r="J13" s="126"/>
      <c r="K13" s="126"/>
      <c r="L13" s="127"/>
      <c r="M13" s="21"/>
      <c r="N13" s="15"/>
      <c r="O13" s="20"/>
    </row>
    <row r="14" spans="1:15" x14ac:dyDescent="0.3">
      <c r="A14" s="19"/>
      <c r="B14" s="15"/>
      <c r="C14" s="15"/>
      <c r="D14" s="32" t="s">
        <v>14</v>
      </c>
      <c r="E14" s="33" t="s">
        <v>7</v>
      </c>
      <c r="F14" s="35" t="s">
        <v>8</v>
      </c>
      <c r="G14" s="35" t="s">
        <v>9</v>
      </c>
      <c r="H14" s="35" t="s">
        <v>53</v>
      </c>
      <c r="I14" s="33" t="s">
        <v>10</v>
      </c>
      <c r="J14" s="33" t="s">
        <v>11</v>
      </c>
      <c r="K14" s="33" t="s">
        <v>12</v>
      </c>
      <c r="L14" s="34" t="s">
        <v>27</v>
      </c>
      <c r="M14" s="22"/>
      <c r="N14" s="15"/>
      <c r="O14" s="20"/>
    </row>
    <row r="15" spans="1:15" x14ac:dyDescent="0.3">
      <c r="A15" s="19"/>
      <c r="B15" s="15"/>
      <c r="C15" s="15"/>
      <c r="D15" s="3" t="s">
        <v>15</v>
      </c>
      <c r="E15" s="7">
        <f t="shared" ref="E15:E20" si="0">+E4/6</f>
        <v>0</v>
      </c>
      <c r="F15" s="8">
        <v>100</v>
      </c>
      <c r="G15" s="9">
        <f t="shared" ref="G15:G20" si="1">+IF(E4=0,H15,0)</f>
        <v>20</v>
      </c>
      <c r="H15" s="10">
        <v>20</v>
      </c>
      <c r="I15" s="7" t="e">
        <f>+IF($G$21=0,0,SUM($E$15:$E$20)*(G15/SUM($G$15:$G$20)))</f>
        <v>#REF!</v>
      </c>
      <c r="J15" s="7" t="e">
        <f>$H$6*(H15/SUM($H$15:$H$20))-E15+I15</f>
        <v>#REF!</v>
      </c>
      <c r="K15" s="7" t="e">
        <f t="shared" ref="K15:K20" si="2">+F15-J15</f>
        <v>#REF!</v>
      </c>
      <c r="L15" s="7" t="e">
        <f>+J15+K15</f>
        <v>#REF!</v>
      </c>
      <c r="M15" s="11"/>
      <c r="N15" s="15"/>
      <c r="O15" s="20"/>
    </row>
    <row r="16" spans="1:15" x14ac:dyDescent="0.3">
      <c r="A16" s="19"/>
      <c r="B16" s="15"/>
      <c r="C16" s="15"/>
      <c r="D16" s="3" t="s">
        <v>16</v>
      </c>
      <c r="E16" s="7" t="e">
        <f t="shared" si="0"/>
        <v>#REF!</v>
      </c>
      <c r="F16" s="8">
        <v>120</v>
      </c>
      <c r="G16" s="9" t="e">
        <f t="shared" si="1"/>
        <v>#REF!</v>
      </c>
      <c r="H16" s="10">
        <v>30</v>
      </c>
      <c r="I16" s="7" t="e">
        <f t="shared" ref="I16:I20" si="3">+IF($G$21=0,0,SUM($E$15:$E$20)*(G16/SUM($G$15:$G$20)))</f>
        <v>#REF!</v>
      </c>
      <c r="J16" s="7" t="e">
        <f t="shared" ref="J16:J20" si="4">$H$6*(H16/SUM($H$15:$H$20))-E16+I16</f>
        <v>#REF!</v>
      </c>
      <c r="K16" s="7" t="e">
        <f t="shared" si="2"/>
        <v>#REF!</v>
      </c>
      <c r="L16" s="7" t="e">
        <f t="shared" ref="L16:L20" si="5">+J16+K16</f>
        <v>#REF!</v>
      </c>
      <c r="M16" s="11"/>
      <c r="N16" s="15"/>
      <c r="O16" s="20"/>
    </row>
    <row r="17" spans="1:15" x14ac:dyDescent="0.3">
      <c r="A17" s="19"/>
      <c r="B17" s="15"/>
      <c r="C17" s="15"/>
      <c r="D17" s="3" t="s">
        <v>17</v>
      </c>
      <c r="E17" s="7">
        <f t="shared" si="0"/>
        <v>0</v>
      </c>
      <c r="F17" s="8">
        <v>150</v>
      </c>
      <c r="G17" s="9">
        <f t="shared" si="1"/>
        <v>15</v>
      </c>
      <c r="H17" s="10">
        <v>15</v>
      </c>
      <c r="I17" s="7" t="e">
        <f t="shared" si="3"/>
        <v>#REF!</v>
      </c>
      <c r="J17" s="7" t="e">
        <f t="shared" si="4"/>
        <v>#REF!</v>
      </c>
      <c r="K17" s="7" t="e">
        <f t="shared" si="2"/>
        <v>#REF!</v>
      </c>
      <c r="L17" s="7" t="e">
        <f t="shared" si="5"/>
        <v>#REF!</v>
      </c>
      <c r="M17" s="11"/>
      <c r="N17" s="15"/>
      <c r="O17" s="20"/>
    </row>
    <row r="18" spans="1:15" x14ac:dyDescent="0.3">
      <c r="A18" s="19"/>
      <c r="B18" s="15"/>
      <c r="C18" s="15"/>
      <c r="D18" s="3" t="s">
        <v>18</v>
      </c>
      <c r="E18" s="7" t="e">
        <f t="shared" si="0"/>
        <v>#REF!</v>
      </c>
      <c r="F18" s="8">
        <v>130</v>
      </c>
      <c r="G18" s="9" t="e">
        <f t="shared" si="1"/>
        <v>#REF!</v>
      </c>
      <c r="H18" s="10">
        <v>60</v>
      </c>
      <c r="I18" s="7" t="e">
        <f t="shared" si="3"/>
        <v>#REF!</v>
      </c>
      <c r="J18" s="7" t="e">
        <f t="shared" si="4"/>
        <v>#REF!</v>
      </c>
      <c r="K18" s="7" t="e">
        <f t="shared" si="2"/>
        <v>#REF!</v>
      </c>
      <c r="L18" s="7" t="e">
        <f t="shared" si="5"/>
        <v>#REF!</v>
      </c>
      <c r="M18" s="11"/>
      <c r="N18" s="15"/>
      <c r="O18" s="20"/>
    </row>
    <row r="19" spans="1:15" x14ac:dyDescent="0.3">
      <c r="A19" s="19"/>
      <c r="B19" s="15"/>
      <c r="C19" s="15"/>
      <c r="D19" s="3" t="s">
        <v>19</v>
      </c>
      <c r="E19" s="7" t="e">
        <f t="shared" si="0"/>
        <v>#REF!</v>
      </c>
      <c r="F19" s="8">
        <v>115</v>
      </c>
      <c r="G19" s="9" t="e">
        <f t="shared" si="1"/>
        <v>#REF!</v>
      </c>
      <c r="H19" s="10">
        <v>25</v>
      </c>
      <c r="I19" s="7" t="e">
        <f t="shared" si="3"/>
        <v>#REF!</v>
      </c>
      <c r="J19" s="7" t="e">
        <f t="shared" si="4"/>
        <v>#REF!</v>
      </c>
      <c r="K19" s="7" t="e">
        <f>+F19-J19</f>
        <v>#REF!</v>
      </c>
      <c r="L19" s="7" t="e">
        <f t="shared" si="5"/>
        <v>#REF!</v>
      </c>
      <c r="M19" s="11"/>
      <c r="N19" s="15"/>
      <c r="O19" s="20"/>
    </row>
    <row r="20" spans="1:15" x14ac:dyDescent="0.3">
      <c r="A20" s="19"/>
      <c r="B20" s="15"/>
      <c r="C20" s="15"/>
      <c r="D20" s="3" t="s">
        <v>20</v>
      </c>
      <c r="E20" s="7">
        <f t="shared" si="0"/>
        <v>0</v>
      </c>
      <c r="F20" s="8">
        <v>85</v>
      </c>
      <c r="G20" s="9">
        <f t="shared" si="1"/>
        <v>30</v>
      </c>
      <c r="H20" s="10">
        <v>30</v>
      </c>
      <c r="I20" s="7" t="e">
        <f t="shared" si="3"/>
        <v>#REF!</v>
      </c>
      <c r="J20" s="7" t="e">
        <f t="shared" si="4"/>
        <v>#REF!</v>
      </c>
      <c r="K20" s="7" t="e">
        <f t="shared" si="2"/>
        <v>#REF!</v>
      </c>
      <c r="L20" s="7" t="e">
        <f t="shared" si="5"/>
        <v>#REF!</v>
      </c>
      <c r="M20" s="11"/>
      <c r="N20" s="15"/>
      <c r="O20" s="20"/>
    </row>
    <row r="21" spans="1:15" x14ac:dyDescent="0.3">
      <c r="A21" s="19"/>
      <c r="B21" s="15"/>
      <c r="C21" s="15"/>
      <c r="D21" s="15"/>
      <c r="E21" s="23" t="e">
        <f>+SUM(E15:E20)</f>
        <v>#REF!</v>
      </c>
      <c r="F21" s="23">
        <f>+SUM(F15:F20)</f>
        <v>700</v>
      </c>
      <c r="G21" s="24" t="e">
        <f t="shared" ref="G21:H21" si="6">+SUM(G15:G20)</f>
        <v>#REF!</v>
      </c>
      <c r="H21" s="24">
        <f t="shared" si="6"/>
        <v>180</v>
      </c>
      <c r="I21" s="23" t="e">
        <f>+SUM(I15:I20)</f>
        <v>#REF!</v>
      </c>
      <c r="J21" s="72" t="e">
        <f>+SUM(J15:J20)</f>
        <v>#REF!</v>
      </c>
      <c r="K21" s="23" t="e">
        <f>+SUM(K15:K20)</f>
        <v>#REF!</v>
      </c>
      <c r="L21" s="23" t="e">
        <f t="shared" ref="L21" si="7">+SUM(L15:L20)</f>
        <v>#REF!</v>
      </c>
      <c r="M21" s="15"/>
      <c r="N21" s="15"/>
      <c r="O21" s="20"/>
    </row>
    <row r="22" spans="1:15" ht="17.25" thickBot="1" x14ac:dyDescent="0.35">
      <c r="A22" s="19"/>
      <c r="B22" s="15"/>
      <c r="C22" s="15"/>
      <c r="D22" s="15"/>
      <c r="E22" s="21"/>
      <c r="F22" s="21"/>
      <c r="G22" s="15"/>
      <c r="H22" s="21"/>
      <c r="I22" s="21"/>
      <c r="J22" s="21"/>
      <c r="K22" s="21"/>
      <c r="L22" s="21"/>
      <c r="M22" s="21"/>
      <c r="N22" s="15"/>
      <c r="O22" s="20"/>
    </row>
    <row r="23" spans="1:15" ht="17.25" thickBot="1" x14ac:dyDescent="0.35">
      <c r="A23" s="19"/>
      <c r="B23" s="15"/>
      <c r="C23" s="15"/>
      <c r="D23" s="15"/>
      <c r="E23" s="21"/>
      <c r="F23" s="21"/>
      <c r="G23" s="21"/>
      <c r="H23" s="21"/>
      <c r="I23" s="21"/>
      <c r="J23" s="12"/>
      <c r="K23" s="13" t="s">
        <v>13</v>
      </c>
      <c r="L23" s="14" t="e">
        <f>IF(K21&gt;L21,K21-L21,0)</f>
        <v>#REF!</v>
      </c>
      <c r="M23" s="15"/>
      <c r="N23" s="15"/>
      <c r="O23" s="20"/>
    </row>
    <row r="24" spans="1:15" x14ac:dyDescent="0.3">
      <c r="A24" s="19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20"/>
    </row>
    <row r="25" spans="1:15" x14ac:dyDescent="0.3">
      <c r="A25" s="19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20"/>
    </row>
    <row r="26" spans="1:15" x14ac:dyDescent="0.3">
      <c r="A26" s="19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20"/>
    </row>
    <row r="27" spans="1:15" x14ac:dyDescent="0.3">
      <c r="A27" s="19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20"/>
    </row>
    <row r="28" spans="1:15" x14ac:dyDescent="0.3">
      <c r="A28" s="19"/>
      <c r="B28" s="15"/>
      <c r="C28" s="15"/>
      <c r="J28" s="15"/>
      <c r="K28" s="15"/>
      <c r="L28" s="15"/>
      <c r="M28" s="15"/>
      <c r="N28" s="15"/>
      <c r="O28" s="20"/>
    </row>
    <row r="29" spans="1:15" x14ac:dyDescent="0.3">
      <c r="A29" s="19"/>
      <c r="B29" s="15"/>
      <c r="C29" s="15"/>
      <c r="J29" s="15"/>
      <c r="K29" s="15"/>
      <c r="L29" s="15"/>
      <c r="M29" s="15"/>
      <c r="N29" s="15"/>
      <c r="O29" s="20"/>
    </row>
    <row r="30" spans="1:15" x14ac:dyDescent="0.3">
      <c r="A30" s="19"/>
      <c r="B30" s="15"/>
      <c r="C30" s="15"/>
      <c r="J30" s="15"/>
      <c r="K30" s="15"/>
      <c r="L30" s="15"/>
      <c r="M30" s="15"/>
      <c r="N30" s="15"/>
      <c r="O30" s="20"/>
    </row>
    <row r="31" spans="1:15" x14ac:dyDescent="0.3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/>
    </row>
    <row r="34" spans="3:16" ht="25.5" x14ac:dyDescent="0.5">
      <c r="D34" s="60" t="s">
        <v>49</v>
      </c>
    </row>
    <row r="35" spans="3:16" ht="17.25" thickBot="1" x14ac:dyDescent="0.35">
      <c r="D35" s="15"/>
      <c r="H35" s="15"/>
      <c r="I35" s="15"/>
      <c r="K35" s="15"/>
      <c r="L35" s="15"/>
      <c r="M35" s="15"/>
      <c r="N35" s="15"/>
      <c r="O35" s="15"/>
      <c r="P35" s="15"/>
    </row>
    <row r="36" spans="3:16" ht="17.25" thickBot="1" x14ac:dyDescent="0.35">
      <c r="D36" s="40" t="s">
        <v>28</v>
      </c>
      <c r="E36" s="41" t="s">
        <v>29</v>
      </c>
      <c r="F36" s="41" t="s">
        <v>30</v>
      </c>
      <c r="G36" s="41" t="s">
        <v>31</v>
      </c>
      <c r="H36" s="41" t="s">
        <v>32</v>
      </c>
      <c r="I36" s="42" t="s">
        <v>33</v>
      </c>
      <c r="K36" s="15"/>
      <c r="L36" s="15"/>
      <c r="M36" s="15"/>
      <c r="N36" s="15"/>
      <c r="O36" s="15"/>
      <c r="P36" s="15"/>
    </row>
    <row r="37" spans="3:16" ht="25.5" x14ac:dyDescent="0.5">
      <c r="C37" s="62" t="s">
        <v>41</v>
      </c>
      <c r="D37" s="45">
        <v>10</v>
      </c>
      <c r="E37" s="46">
        <v>5</v>
      </c>
      <c r="F37" s="47">
        <v>0</v>
      </c>
      <c r="G37" s="46">
        <v>5</v>
      </c>
      <c r="H37" s="46">
        <v>5</v>
      </c>
      <c r="I37" s="66">
        <v>15</v>
      </c>
      <c r="J37" s="67">
        <f>+D37+E37+F37+G37+H37+I37</f>
        <v>40</v>
      </c>
      <c r="K37" s="128"/>
      <c r="L37" s="128"/>
      <c r="M37" s="128"/>
      <c r="N37" s="15"/>
      <c r="O37" s="15"/>
      <c r="P37" s="15"/>
    </row>
    <row r="38" spans="3:16" ht="26.25" thickBot="1" x14ac:dyDescent="0.55000000000000004">
      <c r="C38" s="63" t="s">
        <v>42</v>
      </c>
      <c r="D38" s="48">
        <f>+D37/6</f>
        <v>1.6666666666666667</v>
      </c>
      <c r="E38" s="48">
        <f t="shared" ref="E38:I38" si="8">+E37/6</f>
        <v>0.83333333333333337</v>
      </c>
      <c r="F38" s="48">
        <f t="shared" si="8"/>
        <v>0</v>
      </c>
      <c r="G38" s="48">
        <f t="shared" si="8"/>
        <v>0.83333333333333337</v>
      </c>
      <c r="H38" s="48">
        <f t="shared" si="8"/>
        <v>0.83333333333333337</v>
      </c>
      <c r="I38" s="48">
        <f t="shared" si="8"/>
        <v>2.5</v>
      </c>
      <c r="J38" s="67">
        <f>+D38+E38+F38+G38+H38+I38</f>
        <v>6.666666666666667</v>
      </c>
      <c r="K38" s="15"/>
      <c r="L38" s="15"/>
      <c r="M38" s="15"/>
      <c r="N38" s="15"/>
      <c r="O38" s="15"/>
      <c r="P38" s="15"/>
    </row>
    <row r="39" spans="3:16" x14ac:dyDescent="0.3">
      <c r="D39" s="43"/>
      <c r="E39" s="43"/>
      <c r="F39" s="43"/>
      <c r="G39" s="43"/>
      <c r="H39" s="43"/>
      <c r="I39" s="43"/>
      <c r="K39" s="15"/>
      <c r="L39" s="15"/>
      <c r="M39" s="15"/>
      <c r="N39" s="15"/>
      <c r="O39" s="15"/>
      <c r="P39" s="15"/>
    </row>
    <row r="40" spans="3:16" ht="25.5" x14ac:dyDescent="0.5">
      <c r="D40" s="60" t="s">
        <v>50</v>
      </c>
      <c r="E40" s="43"/>
      <c r="F40" s="43"/>
      <c r="G40" s="43"/>
      <c r="H40" s="43"/>
      <c r="I40" s="43"/>
      <c r="K40" s="15"/>
      <c r="L40" s="15"/>
      <c r="M40" s="15"/>
      <c r="N40" s="15"/>
      <c r="O40" s="15"/>
      <c r="P40" s="15"/>
    </row>
    <row r="41" spans="3:16" ht="17.25" thickBot="1" x14ac:dyDescent="0.35">
      <c r="E41" s="43"/>
      <c r="F41" s="43"/>
      <c r="G41" s="43"/>
      <c r="H41" s="43"/>
      <c r="I41" s="43"/>
      <c r="K41" s="15"/>
      <c r="L41" s="15"/>
      <c r="M41" s="15"/>
      <c r="N41" s="15"/>
      <c r="O41" s="15"/>
      <c r="P41" s="15"/>
    </row>
    <row r="42" spans="3:16" x14ac:dyDescent="0.3">
      <c r="D42" s="40" t="s">
        <v>28</v>
      </c>
      <c r="E42" s="41" t="s">
        <v>29</v>
      </c>
      <c r="F42" s="41" t="s">
        <v>30</v>
      </c>
      <c r="G42" s="41" t="s">
        <v>31</v>
      </c>
      <c r="H42" s="41" t="s">
        <v>32</v>
      </c>
      <c r="I42" s="42" t="s">
        <v>33</v>
      </c>
      <c r="K42" s="15"/>
      <c r="L42" s="15"/>
      <c r="M42" s="15"/>
      <c r="N42" s="15"/>
      <c r="O42" s="15"/>
      <c r="P42" s="15"/>
    </row>
    <row r="43" spans="3:16" ht="21" thickBot="1" x14ac:dyDescent="0.4">
      <c r="D43" s="59">
        <f>+IF(D68=0,0,$J$38*(D68/$J$68))</f>
        <v>0</v>
      </c>
      <c r="E43" s="59">
        <f t="shared" ref="E43:I43" si="9">+IF(E68=0,0,$J$38*(E68/$J$68))</f>
        <v>0</v>
      </c>
      <c r="F43" s="71">
        <f t="shared" si="9"/>
        <v>6.666666666666667</v>
      </c>
      <c r="G43" s="59">
        <f t="shared" si="9"/>
        <v>0</v>
      </c>
      <c r="H43" s="59">
        <f t="shared" si="9"/>
        <v>0</v>
      </c>
      <c r="I43" s="59">
        <f t="shared" si="9"/>
        <v>0</v>
      </c>
      <c r="K43" s="15"/>
      <c r="L43" s="15"/>
      <c r="M43" s="15"/>
      <c r="N43" s="15"/>
      <c r="O43" s="15"/>
      <c r="P43" s="15"/>
    </row>
    <row r="44" spans="3:16" x14ac:dyDescent="0.3">
      <c r="D44" s="43"/>
      <c r="E44" s="43"/>
      <c r="F44" s="43"/>
      <c r="G44" s="43"/>
      <c r="H44" s="43"/>
      <c r="I44" s="43"/>
      <c r="K44" s="15"/>
      <c r="L44" s="15"/>
      <c r="M44" s="15"/>
      <c r="N44" s="15"/>
      <c r="O44" s="15"/>
      <c r="P44" s="15"/>
    </row>
    <row r="45" spans="3:16" ht="25.5" x14ac:dyDescent="0.5">
      <c r="D45" s="61" t="s">
        <v>39</v>
      </c>
      <c r="K45" s="128"/>
      <c r="L45" s="128"/>
      <c r="M45" s="128"/>
      <c r="N45" s="128"/>
      <c r="O45" s="15"/>
      <c r="P45" s="15"/>
    </row>
    <row r="46" spans="3:16" ht="17.25" thickBot="1" x14ac:dyDescent="0.35">
      <c r="K46" s="15"/>
      <c r="L46" s="15"/>
      <c r="M46" s="15"/>
      <c r="N46" s="15"/>
      <c r="O46" s="15"/>
      <c r="P46" s="15"/>
    </row>
    <row r="47" spans="3:16" x14ac:dyDescent="0.3">
      <c r="D47" s="37" t="s">
        <v>1</v>
      </c>
      <c r="E47" s="38" t="s">
        <v>2</v>
      </c>
      <c r="F47" s="38" t="s">
        <v>3</v>
      </c>
      <c r="G47" s="39" t="s">
        <v>4</v>
      </c>
    </row>
    <row r="48" spans="3:16" ht="19.5" thickBot="1" x14ac:dyDescent="0.35">
      <c r="D48" s="49">
        <v>100</v>
      </c>
      <c r="E48" s="50">
        <v>0.8</v>
      </c>
      <c r="F48" s="50">
        <f>+D48*E48</f>
        <v>80</v>
      </c>
      <c r="G48" s="51">
        <f>+F48/6</f>
        <v>13.333333333333334</v>
      </c>
    </row>
    <row r="50" spans="4:10" x14ac:dyDescent="0.3">
      <c r="D50" s="36" t="s">
        <v>34</v>
      </c>
      <c r="E50" t="s">
        <v>38</v>
      </c>
    </row>
    <row r="51" spans="4:10" x14ac:dyDescent="0.3">
      <c r="D51" s="36" t="s">
        <v>35</v>
      </c>
      <c r="E51" t="s">
        <v>24</v>
      </c>
    </row>
    <row r="52" spans="4:10" x14ac:dyDescent="0.3">
      <c r="D52" s="36" t="s">
        <v>36</v>
      </c>
      <c r="E52" s="15" t="s">
        <v>22</v>
      </c>
    </row>
    <row r="53" spans="4:10" x14ac:dyDescent="0.3">
      <c r="D53" s="36" t="s">
        <v>37</v>
      </c>
      <c r="E53" s="15" t="s">
        <v>23</v>
      </c>
    </row>
    <row r="55" spans="4:10" ht="25.5" x14ac:dyDescent="0.5">
      <c r="D55" s="61" t="s">
        <v>44</v>
      </c>
    </row>
    <row r="56" spans="4:10" ht="17.25" thickBot="1" x14ac:dyDescent="0.35"/>
    <row r="57" spans="4:10" x14ac:dyDescent="0.3">
      <c r="D57" s="40" t="s">
        <v>28</v>
      </c>
      <c r="E57" s="41" t="s">
        <v>29</v>
      </c>
      <c r="F57" s="41" t="s">
        <v>30</v>
      </c>
      <c r="G57" s="41" t="s">
        <v>31</v>
      </c>
      <c r="H57" s="41" t="s">
        <v>32</v>
      </c>
      <c r="I57" s="42" t="s">
        <v>33</v>
      </c>
    </row>
    <row r="58" spans="4:10" ht="19.5" thickBot="1" x14ac:dyDescent="0.35">
      <c r="D58" s="52">
        <v>100</v>
      </c>
      <c r="E58" s="53">
        <v>120</v>
      </c>
      <c r="F58" s="53">
        <v>150</v>
      </c>
      <c r="G58" s="53">
        <v>130</v>
      </c>
      <c r="H58" s="53">
        <v>115</v>
      </c>
      <c r="I58" s="54">
        <v>85</v>
      </c>
      <c r="J58" s="69">
        <f>SUM(D58:I58)</f>
        <v>700</v>
      </c>
    </row>
    <row r="60" spans="4:10" ht="25.5" x14ac:dyDescent="0.5">
      <c r="D60" s="61" t="s">
        <v>43</v>
      </c>
    </row>
    <row r="61" spans="4:10" ht="17.25" thickBot="1" x14ac:dyDescent="0.35"/>
    <row r="62" spans="4:10" x14ac:dyDescent="0.3">
      <c r="D62" s="40" t="s">
        <v>28</v>
      </c>
      <c r="E62" s="41" t="s">
        <v>29</v>
      </c>
      <c r="F62" s="41" t="s">
        <v>30</v>
      </c>
      <c r="G62" s="41" t="s">
        <v>31</v>
      </c>
      <c r="H62" s="41" t="s">
        <v>32</v>
      </c>
      <c r="I62" s="42" t="s">
        <v>33</v>
      </c>
    </row>
    <row r="63" spans="4:10" ht="19.5" thickBot="1" x14ac:dyDescent="0.35">
      <c r="D63" s="55">
        <v>20</v>
      </c>
      <c r="E63" s="56">
        <v>30</v>
      </c>
      <c r="F63" s="56">
        <v>15</v>
      </c>
      <c r="G63" s="56">
        <v>60</v>
      </c>
      <c r="H63" s="56">
        <v>25</v>
      </c>
      <c r="I63" s="57">
        <v>30</v>
      </c>
      <c r="J63" s="67">
        <f>+D63+E63+F63+G63+H63+I63</f>
        <v>180</v>
      </c>
    </row>
    <row r="65" spans="3:11" ht="25.5" x14ac:dyDescent="0.5">
      <c r="D65" s="61" t="s">
        <v>52</v>
      </c>
    </row>
    <row r="66" spans="3:11" ht="17.25" thickBot="1" x14ac:dyDescent="0.35"/>
    <row r="67" spans="3:11" x14ac:dyDescent="0.3">
      <c r="D67" s="40" t="s">
        <v>28</v>
      </c>
      <c r="E67" s="41" t="s">
        <v>29</v>
      </c>
      <c r="F67" s="41" t="s">
        <v>30</v>
      </c>
      <c r="G67" s="41" t="s">
        <v>31</v>
      </c>
      <c r="H67" s="41" t="s">
        <v>32</v>
      </c>
      <c r="I67" s="42" t="s">
        <v>33</v>
      </c>
    </row>
    <row r="68" spans="3:11" ht="19.5" thickBot="1" x14ac:dyDescent="0.35">
      <c r="D68" s="55">
        <f>+IF(D38&gt;0,0,D63)</f>
        <v>0</v>
      </c>
      <c r="E68" s="55">
        <f t="shared" ref="E68:I68" si="10">+IF(E38&gt;0,0,E63)</f>
        <v>0</v>
      </c>
      <c r="F68" s="55">
        <f t="shared" si="10"/>
        <v>15</v>
      </c>
      <c r="G68" s="55">
        <f t="shared" si="10"/>
        <v>0</v>
      </c>
      <c r="H68" s="55">
        <f t="shared" si="10"/>
        <v>0</v>
      </c>
      <c r="I68" s="55">
        <f t="shared" si="10"/>
        <v>0</v>
      </c>
      <c r="J68" s="67">
        <f>+D68+E68+F68+G68+H68+I68</f>
        <v>15</v>
      </c>
    </row>
    <row r="71" spans="3:11" ht="25.5" x14ac:dyDescent="0.5">
      <c r="D71" s="61" t="s">
        <v>40</v>
      </c>
      <c r="E71" s="60"/>
      <c r="F71" s="60"/>
      <c r="G71" s="60"/>
      <c r="H71" s="60"/>
    </row>
    <row r="72" spans="3:11" ht="25.5" x14ac:dyDescent="0.5">
      <c r="D72" s="60"/>
      <c r="E72" s="60"/>
      <c r="F72" s="60"/>
      <c r="G72" s="60"/>
      <c r="H72" s="60"/>
    </row>
    <row r="73" spans="3:11" ht="25.5" x14ac:dyDescent="0.5">
      <c r="D73" s="61" t="s">
        <v>45</v>
      </c>
      <c r="E73" s="60" t="s">
        <v>46</v>
      </c>
      <c r="F73" s="60"/>
      <c r="G73" s="60"/>
      <c r="H73" s="60"/>
    </row>
    <row r="74" spans="3:11" ht="25.5" x14ac:dyDescent="0.5">
      <c r="D74" s="61" t="s">
        <v>47</v>
      </c>
      <c r="E74" s="60" t="s">
        <v>48</v>
      </c>
      <c r="F74" s="60"/>
      <c r="G74" s="60"/>
      <c r="H74" s="60"/>
    </row>
    <row r="75" spans="3:11" ht="17.25" thickBot="1" x14ac:dyDescent="0.35"/>
    <row r="76" spans="3:11" ht="17.25" thickBot="1" x14ac:dyDescent="0.35">
      <c r="E76" s="40" t="s">
        <v>28</v>
      </c>
      <c r="F76" s="41" t="s">
        <v>29</v>
      </c>
      <c r="G76" s="41" t="s">
        <v>30</v>
      </c>
      <c r="H76" s="41" t="s">
        <v>31</v>
      </c>
      <c r="I76" s="41" t="s">
        <v>32</v>
      </c>
      <c r="J76" s="42" t="s">
        <v>33</v>
      </c>
    </row>
    <row r="77" spans="3:11" ht="19.5" thickBot="1" x14ac:dyDescent="0.35">
      <c r="D77" s="64" t="s">
        <v>11</v>
      </c>
      <c r="E77" s="58">
        <f t="shared" ref="E77:J77" si="11">+$G$48*(D63/$J$63)-D38+D43</f>
        <v>-0.18518518518518534</v>
      </c>
      <c r="F77" s="58">
        <f t="shared" si="11"/>
        <v>1.3888888888888888</v>
      </c>
      <c r="G77" s="58">
        <f t="shared" si="11"/>
        <v>7.7777777777777786</v>
      </c>
      <c r="H77" s="58">
        <f t="shared" si="11"/>
        <v>3.6111111111111112</v>
      </c>
      <c r="I77" s="58">
        <f t="shared" si="11"/>
        <v>1.0185185185185186</v>
      </c>
      <c r="J77" s="58">
        <f t="shared" si="11"/>
        <v>-0.27777777777777768</v>
      </c>
      <c r="K77" s="74">
        <f>SUM(E77:J77)</f>
        <v>13.333333333333336</v>
      </c>
    </row>
    <row r="78" spans="3:11" ht="19.5" thickBot="1" x14ac:dyDescent="0.35">
      <c r="D78" s="65" t="s">
        <v>12</v>
      </c>
      <c r="E78" s="68">
        <f t="shared" ref="E78:J78" si="12">+D58-E77</f>
        <v>100.18518518518519</v>
      </c>
      <c r="F78" s="68">
        <f t="shared" si="12"/>
        <v>118.61111111111111</v>
      </c>
      <c r="G78" s="68">
        <f t="shared" si="12"/>
        <v>142.22222222222223</v>
      </c>
      <c r="H78" s="68">
        <f t="shared" si="12"/>
        <v>126.38888888888889</v>
      </c>
      <c r="I78" s="68">
        <f t="shared" si="12"/>
        <v>113.98148148148148</v>
      </c>
      <c r="J78" s="68">
        <f t="shared" si="12"/>
        <v>85.277777777777771</v>
      </c>
      <c r="K78" s="70">
        <f>SUM(E78:J78)</f>
        <v>686.66666666666674</v>
      </c>
    </row>
    <row r="79" spans="3:11" x14ac:dyDescent="0.3">
      <c r="K79" s="70"/>
    </row>
    <row r="80" spans="3:11" x14ac:dyDescent="0.3">
      <c r="C80" t="s">
        <v>51</v>
      </c>
      <c r="E80" s="44">
        <f>+E78-D58</f>
        <v>0.18518518518519045</v>
      </c>
      <c r="F80" s="44"/>
      <c r="G80" s="44">
        <v>0</v>
      </c>
      <c r="H80" s="44">
        <v>0</v>
      </c>
      <c r="I80" s="44">
        <v>0</v>
      </c>
      <c r="J80" s="44">
        <f>+J78-I58</f>
        <v>0.27777777777777146</v>
      </c>
      <c r="K80" s="70">
        <f t="shared" ref="K80" si="13">SUM(E80:J80)</f>
        <v>0.46296296296296191</v>
      </c>
    </row>
  </sheetData>
  <mergeCells count="5">
    <mergeCell ref="D2:E2"/>
    <mergeCell ref="G2:H2"/>
    <mergeCell ref="D13:L13"/>
    <mergeCell ref="K37:M37"/>
    <mergeCell ref="K45:N45"/>
  </mergeCells>
  <conditionalFormatting sqref="E15:L21">
    <cfRule type="cellIs" dxfId="9" priority="10" operator="equal">
      <formula>0</formula>
    </cfRule>
  </conditionalFormatting>
  <conditionalFormatting sqref="E4:E9">
    <cfRule type="cellIs" dxfId="8" priority="9" operator="equal">
      <formula>0</formula>
    </cfRule>
  </conditionalFormatting>
  <conditionalFormatting sqref="E10">
    <cfRule type="cellIs" dxfId="7" priority="8" operator="equal">
      <formula>0</formula>
    </cfRule>
  </conditionalFormatting>
  <conditionalFormatting sqref="D37:E37 G37:I37">
    <cfRule type="cellIs" dxfId="6" priority="7" operator="equal">
      <formula>0</formula>
    </cfRule>
  </conditionalFormatting>
  <conditionalFormatting sqref="D48:G48">
    <cfRule type="cellIs" dxfId="5" priority="6" operator="equal">
      <formula>0</formula>
    </cfRule>
  </conditionalFormatting>
  <conditionalFormatting sqref="D58:I58">
    <cfRule type="cellIs" dxfId="4" priority="5" operator="equal">
      <formula>0</formula>
    </cfRule>
  </conditionalFormatting>
  <conditionalFormatting sqref="D63:I63">
    <cfRule type="cellIs" dxfId="3" priority="4" operator="equal">
      <formula>0</formula>
    </cfRule>
  </conditionalFormatting>
  <conditionalFormatting sqref="E78:J78">
    <cfRule type="cellIs" dxfId="2" priority="3" operator="equal">
      <formula>0</formula>
    </cfRule>
  </conditionalFormatting>
  <conditionalFormatting sqref="E77:J77">
    <cfRule type="cellIs" dxfId="1" priority="2" operator="equal">
      <formula>0</formula>
    </cfRule>
  </conditionalFormatting>
  <conditionalFormatting sqref="D68:I68">
    <cfRule type="cellIs" dxfId="0" priority="1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INSUMOS</vt:lpstr>
      <vt:lpstr>Ejemplo-DistCARN-27dic-hora 7</vt:lpstr>
      <vt:lpstr>Hoja1 (2)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EOR</dc:creator>
  <cp:lastModifiedBy>Fernando Alvarez</cp:lastModifiedBy>
  <dcterms:created xsi:type="dcterms:W3CDTF">2018-09-14T00:50:47Z</dcterms:created>
  <dcterms:modified xsi:type="dcterms:W3CDTF">2019-02-28T21:19:00Z</dcterms:modified>
</cp:coreProperties>
</file>