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Pictures\Saved Pictures\taller\EOR\"/>
    </mc:Choice>
  </mc:AlternateContent>
  <bookViews>
    <workbookView xWindow="0" yWindow="0" windowWidth="20490" windowHeight="8445"/>
  </bookViews>
  <sheets>
    <sheet name="CALCULO TARIFAS CC " sheetId="1" r:id="rId1"/>
    <sheet name="CALCULO CC AGENTES" sheetId="2" r:id="rId2"/>
    <sheet name="RESUMEN CC " sheetId="3" r:id="rId3"/>
    <sheet name="TD" sheetId="4" r:id="rId4"/>
    <sheet name="BD" sheetId="5" r:id="rId5"/>
  </sheets>
  <calcPr calcId="152511"/>
</workbook>
</file>

<file path=xl/calcChain.xml><?xml version="1.0" encoding="utf-8"?>
<calcChain xmlns="http://schemas.openxmlformats.org/spreadsheetml/2006/main">
  <c r="G27" i="4" l="1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G10" i="4"/>
  <c r="C10" i="4"/>
  <c r="G9" i="4"/>
  <c r="C9" i="4"/>
  <c r="G8" i="4"/>
  <c r="C8" i="4"/>
  <c r="G7" i="4"/>
  <c r="C7" i="4"/>
  <c r="G6" i="4"/>
  <c r="C6" i="4"/>
  <c r="G5" i="4"/>
  <c r="C5" i="4"/>
  <c r="G4" i="4"/>
  <c r="C4" i="4"/>
  <c r="G3" i="4"/>
  <c r="C3" i="4"/>
  <c r="J20" i="3"/>
  <c r="J18" i="3"/>
  <c r="F297" i="2"/>
  <c r="F292" i="2"/>
  <c r="C292" i="2"/>
  <c r="F291" i="2"/>
  <c r="C291" i="2"/>
  <c r="F290" i="2"/>
  <c r="C290" i="2"/>
  <c r="F289" i="2"/>
  <c r="C289" i="2"/>
  <c r="F288" i="2"/>
  <c r="C288" i="2"/>
  <c r="F287" i="2"/>
  <c r="C287" i="2"/>
  <c r="F286" i="2"/>
  <c r="C286" i="2"/>
  <c r="F285" i="2"/>
  <c r="C285" i="2"/>
  <c r="F284" i="2"/>
  <c r="C284" i="2"/>
  <c r="F283" i="2"/>
  <c r="C283" i="2"/>
  <c r="F282" i="2"/>
  <c r="C282" i="2"/>
  <c r="F281" i="2"/>
  <c r="C281" i="2"/>
  <c r="F280" i="2"/>
  <c r="C280" i="2"/>
  <c r="F279" i="2"/>
  <c r="C279" i="2"/>
  <c r="F278" i="2"/>
  <c r="C278" i="2"/>
  <c r="F277" i="2"/>
  <c r="C277" i="2"/>
  <c r="F276" i="2"/>
  <c r="C276" i="2"/>
  <c r="F275" i="2"/>
  <c r="C275" i="2"/>
  <c r="F274" i="2"/>
  <c r="C274" i="2"/>
  <c r="F273" i="2"/>
  <c r="C273" i="2"/>
  <c r="F272" i="2"/>
  <c r="C272" i="2"/>
  <c r="F271" i="2"/>
  <c r="C271" i="2"/>
  <c r="F270" i="2"/>
  <c r="C270" i="2"/>
  <c r="F269" i="2"/>
  <c r="C269" i="2"/>
  <c r="F268" i="2"/>
  <c r="C268" i="2"/>
  <c r="F267" i="2"/>
  <c r="C267" i="2"/>
  <c r="F266" i="2"/>
  <c r="C266" i="2"/>
  <c r="F265" i="2"/>
  <c r="C265" i="2"/>
  <c r="F264" i="2"/>
  <c r="C264" i="2"/>
  <c r="F263" i="2"/>
  <c r="C263" i="2"/>
  <c r="F262" i="2"/>
  <c r="C262" i="2"/>
  <c r="F261" i="2"/>
  <c r="C261" i="2"/>
  <c r="F260" i="2"/>
  <c r="C260" i="2"/>
  <c r="F259" i="2"/>
  <c r="C259" i="2"/>
  <c r="F258" i="2"/>
  <c r="C258" i="2"/>
  <c r="F257" i="2"/>
  <c r="C257" i="2"/>
  <c r="F256" i="2"/>
  <c r="C256" i="2"/>
  <c r="F255" i="2"/>
  <c r="C255" i="2"/>
  <c r="F254" i="2"/>
  <c r="C254" i="2"/>
  <c r="F253" i="2"/>
  <c r="C253" i="2"/>
  <c r="F252" i="2"/>
  <c r="C252" i="2"/>
  <c r="F251" i="2"/>
  <c r="C251" i="2"/>
  <c r="F250" i="2"/>
  <c r="C250" i="2"/>
  <c r="F249" i="2"/>
  <c r="C249" i="2"/>
  <c r="F248" i="2"/>
  <c r="C248" i="2"/>
  <c r="F247" i="2"/>
  <c r="C247" i="2"/>
  <c r="F246" i="2"/>
  <c r="C246" i="2"/>
  <c r="F245" i="2"/>
  <c r="C245" i="2"/>
  <c r="F244" i="2"/>
  <c r="C244" i="2"/>
  <c r="F243" i="2"/>
  <c r="C243" i="2"/>
  <c r="F242" i="2"/>
  <c r="C242" i="2"/>
  <c r="F241" i="2"/>
  <c r="C241" i="2"/>
  <c r="F240" i="2"/>
  <c r="C240" i="2"/>
  <c r="F239" i="2"/>
  <c r="C239" i="2"/>
  <c r="F238" i="2"/>
  <c r="C238" i="2"/>
  <c r="F237" i="2"/>
  <c r="C237" i="2"/>
  <c r="F236" i="2"/>
  <c r="C236" i="2"/>
  <c r="F235" i="2"/>
  <c r="C235" i="2"/>
  <c r="F234" i="2"/>
  <c r="C234" i="2"/>
  <c r="F233" i="2"/>
  <c r="C233" i="2"/>
  <c r="F232" i="2"/>
  <c r="C232" i="2"/>
  <c r="F231" i="2"/>
  <c r="C231" i="2"/>
  <c r="F230" i="2"/>
  <c r="C230" i="2"/>
  <c r="F229" i="2"/>
  <c r="C229" i="2"/>
  <c r="F228" i="2"/>
  <c r="C228" i="2"/>
  <c r="F227" i="2"/>
  <c r="C227" i="2"/>
  <c r="F226" i="2"/>
  <c r="C226" i="2"/>
  <c r="F225" i="2"/>
  <c r="C225" i="2"/>
  <c r="F224" i="2"/>
  <c r="C224" i="2"/>
  <c r="F223" i="2"/>
  <c r="C223" i="2"/>
  <c r="F222" i="2"/>
  <c r="C222" i="2"/>
  <c r="F221" i="2"/>
  <c r="C221" i="2"/>
  <c r="F220" i="2"/>
  <c r="C220" i="2"/>
  <c r="F219" i="2"/>
  <c r="C219" i="2"/>
  <c r="F218" i="2"/>
  <c r="C218" i="2"/>
  <c r="F217" i="2"/>
  <c r="C217" i="2"/>
  <c r="F216" i="2"/>
  <c r="C216" i="2"/>
  <c r="F215" i="2"/>
  <c r="C215" i="2"/>
  <c r="F214" i="2"/>
  <c r="C214" i="2"/>
  <c r="F213" i="2"/>
  <c r="C213" i="2"/>
  <c r="F212" i="2"/>
  <c r="C212" i="2"/>
  <c r="F211" i="2"/>
  <c r="C211" i="2"/>
  <c r="F210" i="2"/>
  <c r="C210" i="2"/>
  <c r="F209" i="2"/>
  <c r="C209" i="2"/>
  <c r="F208" i="2"/>
  <c r="C208" i="2"/>
  <c r="F207" i="2"/>
  <c r="C207" i="2"/>
  <c r="F206" i="2"/>
  <c r="C206" i="2"/>
  <c r="F205" i="2"/>
  <c r="C205" i="2"/>
  <c r="F204" i="2"/>
  <c r="C204" i="2"/>
  <c r="F203" i="2"/>
  <c r="C203" i="2"/>
  <c r="F202" i="2"/>
  <c r="C202" i="2"/>
  <c r="F201" i="2"/>
  <c r="C201" i="2"/>
  <c r="F200" i="2"/>
  <c r="C200" i="2"/>
  <c r="F199" i="2"/>
  <c r="C199" i="2"/>
  <c r="F198" i="2"/>
  <c r="C198" i="2"/>
  <c r="F197" i="2"/>
  <c r="C197" i="2"/>
  <c r="F196" i="2"/>
  <c r="C196" i="2"/>
  <c r="F195" i="2"/>
  <c r="C195" i="2"/>
  <c r="F194" i="2"/>
  <c r="C194" i="2"/>
  <c r="F193" i="2"/>
  <c r="C193" i="2"/>
  <c r="F192" i="2"/>
  <c r="C192" i="2"/>
  <c r="F191" i="2"/>
  <c r="C191" i="2"/>
  <c r="F190" i="2"/>
  <c r="C190" i="2"/>
  <c r="F189" i="2"/>
  <c r="C189" i="2"/>
  <c r="F188" i="2"/>
  <c r="C188" i="2"/>
  <c r="F187" i="2"/>
  <c r="C187" i="2"/>
  <c r="F186" i="2"/>
  <c r="C186" i="2"/>
  <c r="F185" i="2"/>
  <c r="C185" i="2"/>
  <c r="F184" i="2"/>
  <c r="C184" i="2"/>
  <c r="F183" i="2"/>
  <c r="C183" i="2"/>
  <c r="F182" i="2"/>
  <c r="C182" i="2"/>
  <c r="F181" i="2"/>
  <c r="C181" i="2"/>
  <c r="F180" i="2"/>
  <c r="C180" i="2"/>
  <c r="F178" i="2"/>
  <c r="C178" i="2"/>
  <c r="F177" i="2"/>
  <c r="C177" i="2"/>
  <c r="F176" i="2"/>
  <c r="C176" i="2"/>
  <c r="F175" i="2"/>
  <c r="C175" i="2"/>
  <c r="F174" i="2"/>
  <c r="C174" i="2"/>
  <c r="F173" i="2"/>
  <c r="C173" i="2"/>
  <c r="F172" i="2"/>
  <c r="C172" i="2"/>
  <c r="F171" i="2"/>
  <c r="C171" i="2"/>
  <c r="F170" i="2"/>
  <c r="C170" i="2"/>
  <c r="F169" i="2"/>
  <c r="C169" i="2"/>
  <c r="F168" i="2"/>
  <c r="C168" i="2"/>
  <c r="F167" i="2"/>
  <c r="C167" i="2"/>
  <c r="F166" i="2"/>
  <c r="C166" i="2"/>
  <c r="F165" i="2"/>
  <c r="C165" i="2"/>
  <c r="F164" i="2"/>
  <c r="C164" i="2"/>
  <c r="F163" i="2"/>
  <c r="C163" i="2"/>
  <c r="F162" i="2"/>
  <c r="C162" i="2"/>
  <c r="F161" i="2"/>
  <c r="C161" i="2"/>
  <c r="F160" i="2"/>
  <c r="C160" i="2"/>
  <c r="F159" i="2"/>
  <c r="C159" i="2"/>
  <c r="F158" i="2"/>
  <c r="C158" i="2"/>
  <c r="F157" i="2"/>
  <c r="C157" i="2"/>
  <c r="F156" i="2"/>
  <c r="C156" i="2"/>
  <c r="F155" i="2"/>
  <c r="C155" i="2"/>
  <c r="F154" i="2"/>
  <c r="C154" i="2"/>
  <c r="F153" i="2"/>
  <c r="C153" i="2"/>
  <c r="F152" i="2"/>
  <c r="C152" i="2"/>
  <c r="F151" i="2"/>
  <c r="C151" i="2"/>
  <c r="F150" i="2"/>
  <c r="C150" i="2"/>
  <c r="F149" i="2"/>
  <c r="C149" i="2"/>
  <c r="F148" i="2"/>
  <c r="C148" i="2"/>
  <c r="F147" i="2"/>
  <c r="C147" i="2"/>
  <c r="F146" i="2"/>
  <c r="C146" i="2"/>
  <c r="F145" i="2"/>
  <c r="C145" i="2"/>
  <c r="F144" i="2"/>
  <c r="C144" i="2"/>
  <c r="F142" i="2"/>
  <c r="C142" i="2"/>
  <c r="F141" i="2"/>
  <c r="C141" i="2"/>
  <c r="F140" i="2"/>
  <c r="C140" i="2"/>
  <c r="F139" i="2"/>
  <c r="C139" i="2"/>
  <c r="F138" i="2"/>
  <c r="C138" i="2"/>
  <c r="F137" i="2"/>
  <c r="C137" i="2"/>
  <c r="F136" i="2"/>
  <c r="C136" i="2"/>
  <c r="F135" i="2"/>
  <c r="C135" i="2"/>
  <c r="F134" i="2"/>
  <c r="C134" i="2"/>
  <c r="F133" i="2"/>
  <c r="C133" i="2"/>
  <c r="F132" i="2"/>
  <c r="C132" i="2"/>
  <c r="F131" i="2"/>
  <c r="C131" i="2"/>
  <c r="F130" i="2"/>
  <c r="C130" i="2"/>
  <c r="F129" i="2"/>
  <c r="C129" i="2"/>
  <c r="F128" i="2"/>
  <c r="C128" i="2"/>
  <c r="F127" i="2"/>
  <c r="C127" i="2"/>
  <c r="F126" i="2"/>
  <c r="C126" i="2"/>
  <c r="F125" i="2"/>
  <c r="C125" i="2"/>
  <c r="F124" i="2"/>
  <c r="C124" i="2"/>
  <c r="F123" i="2"/>
  <c r="C123" i="2"/>
  <c r="F122" i="2"/>
  <c r="C122" i="2"/>
  <c r="F121" i="2"/>
  <c r="C121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A106" i="2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F53" i="2"/>
  <c r="C53" i="2"/>
  <c r="F52" i="2"/>
  <c r="C52" i="2"/>
  <c r="F51" i="2"/>
  <c r="C51" i="2"/>
  <c r="F50" i="2"/>
  <c r="C50" i="2"/>
  <c r="F49" i="2"/>
  <c r="C49" i="2"/>
  <c r="F48" i="2"/>
  <c r="C48" i="2"/>
  <c r="F47" i="2"/>
  <c r="C47" i="2"/>
  <c r="F46" i="2"/>
  <c r="C46" i="2"/>
  <c r="F45" i="2"/>
  <c r="C45" i="2"/>
  <c r="F44" i="2"/>
  <c r="C44" i="2"/>
  <c r="F43" i="2"/>
  <c r="C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F33" i="2"/>
  <c r="C33" i="2"/>
  <c r="F32" i="2"/>
  <c r="C32" i="2"/>
  <c r="F31" i="2"/>
  <c r="C31" i="2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  <c r="F3" i="2"/>
  <c r="C3" i="2"/>
  <c r="M37" i="1"/>
  <c r="L37" i="1"/>
  <c r="K37" i="1"/>
  <c r="I37" i="1"/>
  <c r="H37" i="1"/>
  <c r="BJ36" i="1"/>
  <c r="E36" i="1" s="1"/>
  <c r="BB36" i="1"/>
  <c r="AY36" i="1" s="1"/>
  <c r="AO36" i="1" s="1"/>
  <c r="AU36" i="1"/>
  <c r="AR36" i="1" s="1"/>
  <c r="AN36" i="1" s="1"/>
  <c r="BJ35" i="1"/>
  <c r="BB35" i="1"/>
  <c r="AY35" i="1" s="1"/>
  <c r="AO35" i="1" s="1"/>
  <c r="AU35" i="1"/>
  <c r="AR35" i="1" s="1"/>
  <c r="AN35" i="1" s="1"/>
  <c r="J35" i="1"/>
  <c r="E35" i="1"/>
  <c r="N35" i="1" s="1"/>
  <c r="O35" i="1" s="1"/>
  <c r="BJ34" i="1"/>
  <c r="BB34" i="1"/>
  <c r="AY34" i="1" s="1"/>
  <c r="AO34" i="1" s="1"/>
  <c r="AU34" i="1"/>
  <c r="AR34" i="1" s="1"/>
  <c r="AN34" i="1" s="1"/>
  <c r="E34" i="1"/>
  <c r="N34" i="1" s="1"/>
  <c r="BJ33" i="1"/>
  <c r="BB33" i="1"/>
  <c r="AY33" i="1" s="1"/>
  <c r="AO33" i="1" s="1"/>
  <c r="AU33" i="1"/>
  <c r="AR33" i="1" s="1"/>
  <c r="AN33" i="1" s="1"/>
  <c r="E33" i="1"/>
  <c r="N33" i="1" s="1"/>
  <c r="BJ32" i="1"/>
  <c r="BB32" i="1"/>
  <c r="AY32" i="1" s="1"/>
  <c r="AO32" i="1" s="1"/>
  <c r="AU32" i="1"/>
  <c r="AR32" i="1" s="1"/>
  <c r="AN32" i="1" s="1"/>
  <c r="J32" i="1"/>
  <c r="E32" i="1"/>
  <c r="G32" i="1" s="1"/>
  <c r="P32" i="1" s="1"/>
  <c r="U32" i="1" s="1"/>
  <c r="BJ31" i="1"/>
  <c r="T31" i="1"/>
  <c r="P31" i="1"/>
  <c r="O31" i="1"/>
  <c r="N31" i="1"/>
  <c r="J31" i="1"/>
  <c r="G31" i="1"/>
  <c r="BJ30" i="1"/>
  <c r="E30" i="1" s="1"/>
  <c r="N30" i="1" s="1"/>
  <c r="BB30" i="1"/>
  <c r="AY30" i="1"/>
  <c r="AO30" i="1" s="1"/>
  <c r="AU30" i="1"/>
  <c r="AR30" i="1"/>
  <c r="AN30" i="1" s="1"/>
  <c r="J30" i="1"/>
  <c r="G30" i="1"/>
  <c r="P30" i="1" s="1"/>
  <c r="T30" i="1" s="1"/>
  <c r="T37" i="1" s="1"/>
  <c r="BJ29" i="1"/>
  <c r="BB29" i="1"/>
  <c r="AY29" i="1" s="1"/>
  <c r="AU29" i="1"/>
  <c r="AR29" i="1"/>
  <c r="AO29" i="1"/>
  <c r="AN29" i="1"/>
  <c r="E29" i="1"/>
  <c r="BJ28" i="1"/>
  <c r="E28" i="1" s="1"/>
  <c r="G28" i="1" s="1"/>
  <c r="P28" i="1" s="1"/>
  <c r="S28" i="1" s="1"/>
  <c r="BB28" i="1"/>
  <c r="AY28" i="1"/>
  <c r="AO28" i="1" s="1"/>
  <c r="AU28" i="1"/>
  <c r="AR28" i="1" s="1"/>
  <c r="AN28" i="1" s="1"/>
  <c r="N28" i="1"/>
  <c r="O28" i="1" s="1"/>
  <c r="J28" i="1"/>
  <c r="BJ27" i="1"/>
  <c r="BB27" i="1"/>
  <c r="AY27" i="1"/>
  <c r="AO27" i="1" s="1"/>
  <c r="AU27" i="1"/>
  <c r="AR27" i="1"/>
  <c r="AN27" i="1" s="1"/>
  <c r="E27" i="1"/>
  <c r="J27" i="1" s="1"/>
  <c r="BJ26" i="1"/>
  <c r="E26" i="1" s="1"/>
  <c r="N26" i="1" s="1"/>
  <c r="BB26" i="1"/>
  <c r="AY26" i="1"/>
  <c r="AO26" i="1" s="1"/>
  <c r="AU26" i="1"/>
  <c r="AR26" i="1"/>
  <c r="AN26" i="1" s="1"/>
  <c r="BJ25" i="1"/>
  <c r="BB25" i="1"/>
  <c r="AY25" i="1" s="1"/>
  <c r="AO25" i="1" s="1"/>
  <c r="AU25" i="1"/>
  <c r="AR25" i="1" s="1"/>
  <c r="AN25" i="1"/>
  <c r="P25" i="1"/>
  <c r="Q25" i="1" s="1"/>
  <c r="J25" i="1"/>
  <c r="E25" i="1"/>
  <c r="G25" i="1" s="1"/>
  <c r="BJ24" i="1"/>
  <c r="BB24" i="1"/>
  <c r="AY24" i="1"/>
  <c r="AO24" i="1" s="1"/>
  <c r="AU24" i="1"/>
  <c r="AR24" i="1" s="1"/>
  <c r="AN24" i="1" s="1"/>
  <c r="J24" i="1"/>
  <c r="G24" i="1"/>
  <c r="P24" i="1" s="1"/>
  <c r="E24" i="1"/>
  <c r="N24" i="1" s="1"/>
  <c r="O24" i="1" s="1"/>
  <c r="BH23" i="1"/>
  <c r="BH39" i="1" s="1"/>
  <c r="V23" i="1"/>
  <c r="U23" i="1"/>
  <c r="T23" i="1"/>
  <c r="S23" i="1"/>
  <c r="R23" i="1"/>
  <c r="Q23" i="1"/>
  <c r="M23" i="1"/>
  <c r="L23" i="1"/>
  <c r="I23" i="1"/>
  <c r="H23" i="1"/>
  <c r="J17" i="3" s="1"/>
  <c r="BJ22" i="1"/>
  <c r="BB22" i="1"/>
  <c r="AY22" i="1"/>
  <c r="AO22" i="1" s="1"/>
  <c r="AU22" i="1"/>
  <c r="AR22" i="1" s="1"/>
  <c r="AN22" i="1" s="1"/>
  <c r="E22" i="1"/>
  <c r="N22" i="1" s="1"/>
  <c r="O22" i="1" s="1"/>
  <c r="D22" i="1"/>
  <c r="BJ21" i="1"/>
  <c r="E21" i="1" s="1"/>
  <c r="BB21" i="1"/>
  <c r="AY21" i="1"/>
  <c r="AO21" i="1" s="1"/>
  <c r="AU21" i="1"/>
  <c r="AR21" i="1" s="1"/>
  <c r="AN21" i="1" s="1"/>
  <c r="D21" i="1"/>
  <c r="BJ20" i="1"/>
  <c r="BB20" i="1"/>
  <c r="AY20" i="1"/>
  <c r="AO20" i="1" s="1"/>
  <c r="AU20" i="1"/>
  <c r="AR20" i="1" s="1"/>
  <c r="AN20" i="1" s="1"/>
  <c r="E20" i="1"/>
  <c r="N20" i="1" s="1"/>
  <c r="O20" i="1" s="1"/>
  <c r="D20" i="1"/>
  <c r="BJ19" i="1"/>
  <c r="E19" i="1" s="1"/>
  <c r="BB19" i="1"/>
  <c r="AY19" i="1" s="1"/>
  <c r="AO19" i="1" s="1"/>
  <c r="AU19" i="1"/>
  <c r="AR19" i="1" s="1"/>
  <c r="AN19" i="1" s="1"/>
  <c r="D19" i="1"/>
  <c r="BJ18" i="1"/>
  <c r="BB18" i="1"/>
  <c r="AY18" i="1"/>
  <c r="AO18" i="1" s="1"/>
  <c r="AU18" i="1"/>
  <c r="AR18" i="1" s="1"/>
  <c r="AN18" i="1" s="1"/>
  <c r="E18" i="1"/>
  <c r="N18" i="1" s="1"/>
  <c r="O18" i="1" s="1"/>
  <c r="D18" i="1"/>
  <c r="BJ17" i="1"/>
  <c r="E17" i="1" s="1"/>
  <c r="BB17" i="1"/>
  <c r="AY17" i="1" s="1"/>
  <c r="AO17" i="1" s="1"/>
  <c r="AU17" i="1"/>
  <c r="AR17" i="1" s="1"/>
  <c r="AN17" i="1" s="1"/>
  <c r="D17" i="1"/>
  <c r="BJ16" i="1"/>
  <c r="BB16" i="1"/>
  <c r="AY16" i="1"/>
  <c r="AO16" i="1" s="1"/>
  <c r="AU16" i="1"/>
  <c r="AR16" i="1" s="1"/>
  <c r="AN16" i="1" s="1"/>
  <c r="E16" i="1"/>
  <c r="N16" i="1" s="1"/>
  <c r="O16" i="1" s="1"/>
  <c r="D16" i="1"/>
  <c r="BJ15" i="1"/>
  <c r="E15" i="1" s="1"/>
  <c r="BB15" i="1"/>
  <c r="AY15" i="1" s="1"/>
  <c r="AO15" i="1" s="1"/>
  <c r="AU15" i="1"/>
  <c r="AR15" i="1" s="1"/>
  <c r="AN15" i="1" s="1"/>
  <c r="D15" i="1"/>
  <c r="BJ14" i="1"/>
  <c r="BB14" i="1"/>
  <c r="AY14" i="1"/>
  <c r="AO14" i="1" s="1"/>
  <c r="AU14" i="1"/>
  <c r="AR14" i="1" s="1"/>
  <c r="AN14" i="1" s="1"/>
  <c r="E14" i="1"/>
  <c r="N14" i="1" s="1"/>
  <c r="O14" i="1" s="1"/>
  <c r="D14" i="1"/>
  <c r="BJ13" i="1"/>
  <c r="E13" i="1" s="1"/>
  <c r="BB13" i="1"/>
  <c r="AY13" i="1" s="1"/>
  <c r="AO13" i="1" s="1"/>
  <c r="AU13" i="1"/>
  <c r="AR13" i="1" s="1"/>
  <c r="AN13" i="1" s="1"/>
  <c r="D13" i="1"/>
  <c r="BJ12" i="1"/>
  <c r="BB12" i="1"/>
  <c r="AY12" i="1"/>
  <c r="AO12" i="1" s="1"/>
  <c r="AU12" i="1"/>
  <c r="AR12" i="1" s="1"/>
  <c r="AN12" i="1" s="1"/>
  <c r="E12" i="1"/>
  <c r="N12" i="1" s="1"/>
  <c r="O12" i="1" s="1"/>
  <c r="D12" i="1"/>
  <c r="BJ11" i="1"/>
  <c r="E11" i="1" s="1"/>
  <c r="BB11" i="1"/>
  <c r="AY11" i="1" s="1"/>
  <c r="AO11" i="1" s="1"/>
  <c r="AU11" i="1"/>
  <c r="AR11" i="1" s="1"/>
  <c r="AN11" i="1" s="1"/>
  <c r="D11" i="1"/>
  <c r="BJ10" i="1"/>
  <c r="BB10" i="1"/>
  <c r="AY10" i="1"/>
  <c r="AO10" i="1" s="1"/>
  <c r="AU10" i="1"/>
  <c r="AR10" i="1" s="1"/>
  <c r="AN10" i="1" s="1"/>
  <c r="G10" i="1"/>
  <c r="E10" i="1"/>
  <c r="E23" i="1" s="1"/>
  <c r="D10" i="1"/>
  <c r="D23" i="1" s="1"/>
  <c r="J10" i="1" s="1"/>
  <c r="BB9" i="1"/>
  <c r="AU9" i="1"/>
  <c r="Q5" i="1"/>
  <c r="F6" i="3" s="1"/>
  <c r="N11" i="1" l="1"/>
  <c r="O11" i="1" s="1"/>
  <c r="G11" i="1"/>
  <c r="N19" i="1"/>
  <c r="O19" i="1" s="1"/>
  <c r="G19" i="1"/>
  <c r="N13" i="1"/>
  <c r="O13" i="1" s="1"/>
  <c r="G13" i="1"/>
  <c r="N21" i="1"/>
  <c r="O21" i="1" s="1"/>
  <c r="G21" i="1"/>
  <c r="S37" i="1"/>
  <c r="N15" i="1"/>
  <c r="O15" i="1" s="1"/>
  <c r="G15" i="1"/>
  <c r="K10" i="1"/>
  <c r="J23" i="1"/>
  <c r="J19" i="3" s="1"/>
  <c r="N17" i="1"/>
  <c r="O17" i="1" s="1"/>
  <c r="G17" i="1"/>
  <c r="Q24" i="1"/>
  <c r="Q37" i="1" s="1"/>
  <c r="G12" i="1"/>
  <c r="G23" i="1" s="1"/>
  <c r="G16" i="1"/>
  <c r="G18" i="1"/>
  <c r="G20" i="1"/>
  <c r="G22" i="1"/>
  <c r="G27" i="1"/>
  <c r="P27" i="1" s="1"/>
  <c r="R27" i="1" s="1"/>
  <c r="O30" i="1"/>
  <c r="G14" i="1"/>
  <c r="N10" i="1"/>
  <c r="BJ39" i="1"/>
  <c r="N27" i="1"/>
  <c r="O27" i="1" s="1"/>
  <c r="N29" i="1"/>
  <c r="O29" i="1" s="1"/>
  <c r="J29" i="1"/>
  <c r="G29" i="1"/>
  <c r="P29" i="1" s="1"/>
  <c r="S29" i="1" s="1"/>
  <c r="D9" i="3"/>
  <c r="T44" i="1"/>
  <c r="H9" i="3" s="1"/>
  <c r="J26" i="1"/>
  <c r="O26" i="1"/>
  <c r="N25" i="1"/>
  <c r="O25" i="1" s="1"/>
  <c r="J36" i="1"/>
  <c r="G36" i="1"/>
  <c r="P36" i="1" s="1"/>
  <c r="V36" i="1" s="1"/>
  <c r="V37" i="1" s="1"/>
  <c r="N36" i="1"/>
  <c r="E37" i="1"/>
  <c r="N37" i="1" s="1"/>
  <c r="G26" i="1"/>
  <c r="P26" i="1" s="1"/>
  <c r="R26" i="1" s="1"/>
  <c r="O33" i="1"/>
  <c r="J37" i="1"/>
  <c r="O37" i="1" s="1"/>
  <c r="N32" i="1"/>
  <c r="O32" i="1" s="1"/>
  <c r="G35" i="1"/>
  <c r="P35" i="1" s="1"/>
  <c r="U35" i="1" s="1"/>
  <c r="F105" i="2"/>
  <c r="F302" i="2" s="1"/>
  <c r="V5" i="1" s="1"/>
  <c r="F11" i="3" s="1"/>
  <c r="G34" i="1"/>
  <c r="P34" i="1" s="1"/>
  <c r="U34" i="1" s="1"/>
  <c r="J34" i="1"/>
  <c r="O34" i="1" s="1"/>
  <c r="F301" i="2"/>
  <c r="U5" i="1" s="1"/>
  <c r="F10" i="3" s="1"/>
  <c r="F299" i="2"/>
  <c r="S5" i="1" s="1"/>
  <c r="F8" i="3" s="1"/>
  <c r="G33" i="1"/>
  <c r="P33" i="1" s="1"/>
  <c r="U33" i="1" s="1"/>
  <c r="U37" i="1" s="1"/>
  <c r="J33" i="1"/>
  <c r="F143" i="2"/>
  <c r="F300" i="2" s="1"/>
  <c r="T5" i="1" s="1"/>
  <c r="F9" i="3" s="1"/>
  <c r="F179" i="2"/>
  <c r="F298" i="2" s="1"/>
  <c r="R5" i="1" s="1"/>
  <c r="F7" i="3" s="1"/>
  <c r="F12" i="3" s="1"/>
  <c r="D10" i="3" l="1"/>
  <c r="U44" i="1"/>
  <c r="H10" i="3" s="1"/>
  <c r="R43" i="1"/>
  <c r="Q43" i="1"/>
  <c r="R37" i="1"/>
  <c r="N23" i="1"/>
  <c r="O10" i="1"/>
  <c r="O23" i="1" s="1"/>
  <c r="J27" i="3" s="1"/>
  <c r="K23" i="1"/>
  <c r="J26" i="3" s="1"/>
  <c r="X5" i="1"/>
  <c r="F303" i="2"/>
  <c r="G37" i="1"/>
  <c r="G38" i="1" s="1"/>
  <c r="D6" i="3"/>
  <c r="Q44" i="1"/>
  <c r="H6" i="3" s="1"/>
  <c r="O36" i="1"/>
  <c r="P37" i="1"/>
  <c r="E38" i="1"/>
  <c r="D11" i="3"/>
  <c r="V44" i="1"/>
  <c r="H11" i="3" s="1"/>
  <c r="D8" i="3"/>
  <c r="S44" i="1"/>
  <c r="H8" i="3" s="1"/>
  <c r="E12" i="3" l="1"/>
  <c r="E11" i="3"/>
  <c r="E10" i="3"/>
  <c r="E9" i="3"/>
  <c r="E8" i="3"/>
  <c r="E7" i="3"/>
  <c r="E6" i="3"/>
  <c r="S43" i="1"/>
  <c r="J16" i="3"/>
  <c r="J22" i="3" s="1"/>
  <c r="E39" i="1"/>
  <c r="T43" i="1"/>
  <c r="G7" i="3"/>
  <c r="U43" i="1"/>
  <c r="D7" i="3"/>
  <c r="D12" i="3" s="1"/>
  <c r="H12" i="3" s="1"/>
  <c r="R44" i="1"/>
  <c r="H7" i="3" s="1"/>
  <c r="V43" i="1"/>
  <c r="G6" i="3"/>
  <c r="Q45" i="1"/>
  <c r="P23" i="1"/>
  <c r="G11" i="3" l="1"/>
  <c r="V45" i="1"/>
  <c r="G8" i="3"/>
  <c r="S45" i="1"/>
  <c r="G10" i="3"/>
  <c r="U45" i="1"/>
  <c r="R45" i="1"/>
  <c r="E286" i="2"/>
  <c r="G286" i="2" s="1"/>
  <c r="E278" i="2"/>
  <c r="G278" i="2" s="1"/>
  <c r="E270" i="2"/>
  <c r="G270" i="2" s="1"/>
  <c r="E262" i="2"/>
  <c r="G262" i="2" s="1"/>
  <c r="E254" i="2"/>
  <c r="G254" i="2" s="1"/>
  <c r="E246" i="2"/>
  <c r="G246" i="2" s="1"/>
  <c r="E238" i="2"/>
  <c r="G238" i="2" s="1"/>
  <c r="E230" i="2"/>
  <c r="G230" i="2" s="1"/>
  <c r="E222" i="2"/>
  <c r="G222" i="2" s="1"/>
  <c r="E214" i="2"/>
  <c r="G214" i="2" s="1"/>
  <c r="E206" i="2"/>
  <c r="G206" i="2" s="1"/>
  <c r="E198" i="2"/>
  <c r="G198" i="2" s="1"/>
  <c r="E190" i="2"/>
  <c r="G190" i="2" s="1"/>
  <c r="E182" i="2"/>
  <c r="G182" i="2" s="1"/>
  <c r="E289" i="2"/>
  <c r="G289" i="2" s="1"/>
  <c r="E281" i="2"/>
  <c r="G281" i="2" s="1"/>
  <c r="E273" i="2"/>
  <c r="G273" i="2" s="1"/>
  <c r="E265" i="2"/>
  <c r="G265" i="2" s="1"/>
  <c r="E257" i="2"/>
  <c r="G257" i="2" s="1"/>
  <c r="E249" i="2"/>
  <c r="G249" i="2" s="1"/>
  <c r="E241" i="2"/>
  <c r="G241" i="2" s="1"/>
  <c r="E233" i="2"/>
  <c r="G233" i="2" s="1"/>
  <c r="E225" i="2"/>
  <c r="G225" i="2" s="1"/>
  <c r="E217" i="2"/>
  <c r="G217" i="2" s="1"/>
  <c r="E209" i="2"/>
  <c r="G209" i="2" s="1"/>
  <c r="E201" i="2"/>
  <c r="G201" i="2" s="1"/>
  <c r="E193" i="2"/>
  <c r="G193" i="2" s="1"/>
  <c r="E185" i="2"/>
  <c r="G185" i="2" s="1"/>
  <c r="E292" i="2"/>
  <c r="G292" i="2" s="1"/>
  <c r="E284" i="2"/>
  <c r="G284" i="2" s="1"/>
  <c r="E276" i="2"/>
  <c r="G276" i="2" s="1"/>
  <c r="E268" i="2"/>
  <c r="G268" i="2" s="1"/>
  <c r="E260" i="2"/>
  <c r="G260" i="2" s="1"/>
  <c r="E252" i="2"/>
  <c r="G252" i="2" s="1"/>
  <c r="E244" i="2"/>
  <c r="G244" i="2" s="1"/>
  <c r="E236" i="2"/>
  <c r="G236" i="2" s="1"/>
  <c r="E228" i="2"/>
  <c r="G228" i="2" s="1"/>
  <c r="E220" i="2"/>
  <c r="G220" i="2" s="1"/>
  <c r="E212" i="2"/>
  <c r="G212" i="2" s="1"/>
  <c r="E204" i="2"/>
  <c r="G204" i="2" s="1"/>
  <c r="E196" i="2"/>
  <c r="G196" i="2" s="1"/>
  <c r="E188" i="2"/>
  <c r="G188" i="2" s="1"/>
  <c r="E180" i="2"/>
  <c r="G180" i="2" s="1"/>
  <c r="I6" i="3"/>
  <c r="E287" i="2"/>
  <c r="G287" i="2" s="1"/>
  <c r="E279" i="2"/>
  <c r="G279" i="2" s="1"/>
  <c r="E271" i="2"/>
  <c r="G271" i="2" s="1"/>
  <c r="E263" i="2"/>
  <c r="G263" i="2" s="1"/>
  <c r="E255" i="2"/>
  <c r="G255" i="2" s="1"/>
  <c r="E247" i="2"/>
  <c r="G247" i="2" s="1"/>
  <c r="E239" i="2"/>
  <c r="G239" i="2" s="1"/>
  <c r="E231" i="2"/>
  <c r="G231" i="2" s="1"/>
  <c r="E223" i="2"/>
  <c r="G223" i="2" s="1"/>
  <c r="E215" i="2"/>
  <c r="G215" i="2" s="1"/>
  <c r="E207" i="2"/>
  <c r="G207" i="2" s="1"/>
  <c r="E199" i="2"/>
  <c r="G199" i="2" s="1"/>
  <c r="E191" i="2"/>
  <c r="G191" i="2" s="1"/>
  <c r="E183" i="2"/>
  <c r="G183" i="2" s="1"/>
  <c r="E290" i="2"/>
  <c r="G290" i="2" s="1"/>
  <c r="E282" i="2"/>
  <c r="G282" i="2" s="1"/>
  <c r="E274" i="2"/>
  <c r="G274" i="2" s="1"/>
  <c r="E266" i="2"/>
  <c r="G266" i="2" s="1"/>
  <c r="E258" i="2"/>
  <c r="G258" i="2" s="1"/>
  <c r="E250" i="2"/>
  <c r="G250" i="2" s="1"/>
  <c r="E242" i="2"/>
  <c r="G242" i="2" s="1"/>
  <c r="E234" i="2"/>
  <c r="G234" i="2" s="1"/>
  <c r="E226" i="2"/>
  <c r="G226" i="2" s="1"/>
  <c r="E218" i="2"/>
  <c r="G218" i="2" s="1"/>
  <c r="E210" i="2"/>
  <c r="G210" i="2" s="1"/>
  <c r="E202" i="2"/>
  <c r="G202" i="2" s="1"/>
  <c r="E194" i="2"/>
  <c r="G194" i="2" s="1"/>
  <c r="E186" i="2"/>
  <c r="G186" i="2" s="1"/>
  <c r="E285" i="2"/>
  <c r="G285" i="2" s="1"/>
  <c r="E277" i="2"/>
  <c r="G277" i="2" s="1"/>
  <c r="E269" i="2"/>
  <c r="G269" i="2" s="1"/>
  <c r="E261" i="2"/>
  <c r="G261" i="2" s="1"/>
  <c r="E253" i="2"/>
  <c r="G253" i="2" s="1"/>
  <c r="E245" i="2"/>
  <c r="G245" i="2" s="1"/>
  <c r="E237" i="2"/>
  <c r="G237" i="2" s="1"/>
  <c r="E229" i="2"/>
  <c r="G229" i="2" s="1"/>
  <c r="E221" i="2"/>
  <c r="G221" i="2" s="1"/>
  <c r="E213" i="2"/>
  <c r="G213" i="2" s="1"/>
  <c r="E297" i="2"/>
  <c r="E288" i="2"/>
  <c r="G288" i="2" s="1"/>
  <c r="E280" i="2"/>
  <c r="G280" i="2" s="1"/>
  <c r="E272" i="2"/>
  <c r="G272" i="2" s="1"/>
  <c r="E264" i="2"/>
  <c r="G264" i="2" s="1"/>
  <c r="E256" i="2"/>
  <c r="G256" i="2" s="1"/>
  <c r="E248" i="2"/>
  <c r="G248" i="2" s="1"/>
  <c r="E240" i="2"/>
  <c r="G240" i="2" s="1"/>
  <c r="E232" i="2"/>
  <c r="G232" i="2" s="1"/>
  <c r="E224" i="2"/>
  <c r="G224" i="2" s="1"/>
  <c r="E216" i="2"/>
  <c r="G216" i="2" s="1"/>
  <c r="E208" i="2"/>
  <c r="G208" i="2" s="1"/>
  <c r="E200" i="2"/>
  <c r="G200" i="2" s="1"/>
  <c r="E192" i="2"/>
  <c r="G192" i="2" s="1"/>
  <c r="E184" i="2"/>
  <c r="G184" i="2" s="1"/>
  <c r="E291" i="2"/>
  <c r="G291" i="2" s="1"/>
  <c r="E283" i="2"/>
  <c r="G283" i="2" s="1"/>
  <c r="E275" i="2"/>
  <c r="G275" i="2" s="1"/>
  <c r="E267" i="2"/>
  <c r="G267" i="2" s="1"/>
  <c r="E259" i="2"/>
  <c r="G259" i="2" s="1"/>
  <c r="E251" i="2"/>
  <c r="G251" i="2" s="1"/>
  <c r="E243" i="2"/>
  <c r="G243" i="2" s="1"/>
  <c r="E235" i="2"/>
  <c r="G235" i="2" s="1"/>
  <c r="E227" i="2"/>
  <c r="G227" i="2" s="1"/>
  <c r="E219" i="2"/>
  <c r="G219" i="2" s="1"/>
  <c r="E211" i="2"/>
  <c r="G211" i="2" s="1"/>
  <c r="E203" i="2"/>
  <c r="G203" i="2" s="1"/>
  <c r="E195" i="2"/>
  <c r="G195" i="2" s="1"/>
  <c r="E187" i="2"/>
  <c r="G187" i="2" s="1"/>
  <c r="E197" i="2"/>
  <c r="G197" i="2" s="1"/>
  <c r="E189" i="2"/>
  <c r="G189" i="2" s="1"/>
  <c r="E205" i="2"/>
  <c r="G205" i="2" s="1"/>
  <c r="E181" i="2"/>
  <c r="G181" i="2" s="1"/>
  <c r="C12" i="3"/>
  <c r="G12" i="3" s="1"/>
  <c r="I12" i="3" s="1"/>
  <c r="C11" i="3"/>
  <c r="C10" i="3"/>
  <c r="C9" i="3"/>
  <c r="C8" i="3"/>
  <c r="C7" i="3"/>
  <c r="C6" i="3"/>
  <c r="P38" i="1"/>
  <c r="G9" i="3"/>
  <c r="T45" i="1"/>
  <c r="E301" i="2" l="1"/>
  <c r="I10" i="3"/>
  <c r="E106" i="2"/>
  <c r="G106" i="2" s="1"/>
  <c r="G301" i="2" s="1"/>
  <c r="J10" i="3" s="1"/>
  <c r="E178" i="2"/>
  <c r="G178" i="2" s="1"/>
  <c r="E170" i="2"/>
  <c r="G170" i="2" s="1"/>
  <c r="E162" i="2"/>
  <c r="G162" i="2" s="1"/>
  <c r="E154" i="2"/>
  <c r="G154" i="2" s="1"/>
  <c r="E146" i="2"/>
  <c r="G146" i="2" s="1"/>
  <c r="I7" i="3"/>
  <c r="E298" i="2"/>
  <c r="E176" i="2"/>
  <c r="G176" i="2" s="1"/>
  <c r="E168" i="2"/>
  <c r="G168" i="2" s="1"/>
  <c r="E160" i="2"/>
  <c r="G160" i="2" s="1"/>
  <c r="E152" i="2"/>
  <c r="G152" i="2" s="1"/>
  <c r="E171" i="2"/>
  <c r="G171" i="2" s="1"/>
  <c r="E163" i="2"/>
  <c r="G163" i="2" s="1"/>
  <c r="E155" i="2"/>
  <c r="G155" i="2" s="1"/>
  <c r="E147" i="2"/>
  <c r="G147" i="2" s="1"/>
  <c r="E177" i="2"/>
  <c r="G177" i="2" s="1"/>
  <c r="E169" i="2"/>
  <c r="G169" i="2" s="1"/>
  <c r="E161" i="2"/>
  <c r="G161" i="2" s="1"/>
  <c r="E153" i="2"/>
  <c r="G153" i="2" s="1"/>
  <c r="E145" i="2"/>
  <c r="G145" i="2" s="1"/>
  <c r="E172" i="2"/>
  <c r="G172" i="2" s="1"/>
  <c r="E164" i="2"/>
  <c r="G164" i="2" s="1"/>
  <c r="E156" i="2"/>
  <c r="G156" i="2" s="1"/>
  <c r="E148" i="2"/>
  <c r="G148" i="2" s="1"/>
  <c r="E174" i="2"/>
  <c r="G174" i="2" s="1"/>
  <c r="E166" i="2"/>
  <c r="G166" i="2" s="1"/>
  <c r="E158" i="2"/>
  <c r="G158" i="2" s="1"/>
  <c r="E150" i="2"/>
  <c r="G150" i="2" s="1"/>
  <c r="E175" i="2"/>
  <c r="G175" i="2" s="1"/>
  <c r="E173" i="2"/>
  <c r="G173" i="2" s="1"/>
  <c r="E167" i="2"/>
  <c r="G167" i="2" s="1"/>
  <c r="E165" i="2"/>
  <c r="G165" i="2" s="1"/>
  <c r="E159" i="2"/>
  <c r="G159" i="2" s="1"/>
  <c r="E157" i="2"/>
  <c r="G157" i="2" s="1"/>
  <c r="E151" i="2"/>
  <c r="G151" i="2" s="1"/>
  <c r="E149" i="2"/>
  <c r="G149" i="2" s="1"/>
  <c r="E299" i="2"/>
  <c r="I8" i="3"/>
  <c r="E144" i="2"/>
  <c r="G144" i="2" s="1"/>
  <c r="G299" i="2" s="1"/>
  <c r="J8" i="3" s="1"/>
  <c r="E139" i="2"/>
  <c r="G139" i="2" s="1"/>
  <c r="E131" i="2"/>
  <c r="G131" i="2" s="1"/>
  <c r="E123" i="2"/>
  <c r="G123" i="2" s="1"/>
  <c r="E115" i="2"/>
  <c r="G115" i="2" s="1"/>
  <c r="E107" i="2"/>
  <c r="G107" i="2" s="1"/>
  <c r="I9" i="3"/>
  <c r="E137" i="2"/>
  <c r="G137" i="2" s="1"/>
  <c r="E129" i="2"/>
  <c r="G129" i="2" s="1"/>
  <c r="E121" i="2"/>
  <c r="G121" i="2" s="1"/>
  <c r="E113" i="2"/>
  <c r="G113" i="2" s="1"/>
  <c r="E140" i="2"/>
  <c r="G140" i="2" s="1"/>
  <c r="E132" i="2"/>
  <c r="G132" i="2" s="1"/>
  <c r="E124" i="2"/>
  <c r="G124" i="2" s="1"/>
  <c r="E116" i="2"/>
  <c r="G116" i="2" s="1"/>
  <c r="E108" i="2"/>
  <c r="G108" i="2" s="1"/>
  <c r="E300" i="2"/>
  <c r="E138" i="2"/>
  <c r="G138" i="2" s="1"/>
  <c r="E130" i="2"/>
  <c r="G130" i="2" s="1"/>
  <c r="E122" i="2"/>
  <c r="G122" i="2" s="1"/>
  <c r="E114" i="2"/>
  <c r="G114" i="2" s="1"/>
  <c r="E141" i="2"/>
  <c r="G141" i="2" s="1"/>
  <c r="E142" i="2"/>
  <c r="G142" i="2" s="1"/>
  <c r="E136" i="2"/>
  <c r="G136" i="2" s="1"/>
  <c r="E127" i="2"/>
  <c r="G127" i="2" s="1"/>
  <c r="E120" i="2"/>
  <c r="G120" i="2" s="1"/>
  <c r="E111" i="2"/>
  <c r="G111" i="2" s="1"/>
  <c r="E134" i="2"/>
  <c r="G134" i="2" s="1"/>
  <c r="E125" i="2"/>
  <c r="G125" i="2" s="1"/>
  <c r="E118" i="2"/>
  <c r="G118" i="2" s="1"/>
  <c r="E109" i="2"/>
  <c r="G109" i="2" s="1"/>
  <c r="E135" i="2"/>
  <c r="G135" i="2" s="1"/>
  <c r="E128" i="2"/>
  <c r="G128" i="2" s="1"/>
  <c r="E119" i="2"/>
  <c r="G119" i="2" s="1"/>
  <c r="E112" i="2"/>
  <c r="G112" i="2" s="1"/>
  <c r="E133" i="2"/>
  <c r="G133" i="2" s="1"/>
  <c r="E126" i="2"/>
  <c r="G126" i="2" s="1"/>
  <c r="E117" i="2"/>
  <c r="G117" i="2" s="1"/>
  <c r="E110" i="2"/>
  <c r="G110" i="2" s="1"/>
  <c r="G293" i="2"/>
  <c r="G297" i="2" s="1"/>
  <c r="E103" i="2"/>
  <c r="G103" i="2" s="1"/>
  <c r="E101" i="2"/>
  <c r="G101" i="2" s="1"/>
  <c r="E99" i="2"/>
  <c r="G99" i="2" s="1"/>
  <c r="E97" i="2"/>
  <c r="G97" i="2" s="1"/>
  <c r="I11" i="3"/>
  <c r="E302" i="2"/>
  <c r="E100" i="2"/>
  <c r="G100" i="2" s="1"/>
  <c r="E102" i="2"/>
  <c r="G102" i="2" s="1"/>
  <c r="E104" i="2"/>
  <c r="G104" i="2" s="1"/>
  <c r="E95" i="2"/>
  <c r="G95" i="2" s="1"/>
  <c r="E93" i="2"/>
  <c r="G93" i="2" s="1"/>
  <c r="E91" i="2"/>
  <c r="G91" i="2" s="1"/>
  <c r="E89" i="2"/>
  <c r="G89" i="2" s="1"/>
  <c r="E87" i="2"/>
  <c r="G87" i="2" s="1"/>
  <c r="E85" i="2"/>
  <c r="G85" i="2" s="1"/>
  <c r="E83" i="2"/>
  <c r="G83" i="2" s="1"/>
  <c r="E81" i="2"/>
  <c r="G81" i="2" s="1"/>
  <c r="E79" i="2"/>
  <c r="G79" i="2" s="1"/>
  <c r="E77" i="2"/>
  <c r="G77" i="2" s="1"/>
  <c r="E75" i="2"/>
  <c r="G75" i="2" s="1"/>
  <c r="E73" i="2"/>
  <c r="G73" i="2" s="1"/>
  <c r="E71" i="2"/>
  <c r="G71" i="2" s="1"/>
  <c r="E69" i="2"/>
  <c r="G69" i="2" s="1"/>
  <c r="E67" i="2"/>
  <c r="G67" i="2" s="1"/>
  <c r="E65" i="2"/>
  <c r="G65" i="2" s="1"/>
  <c r="E63" i="2"/>
  <c r="G63" i="2" s="1"/>
  <c r="E61" i="2"/>
  <c r="G61" i="2" s="1"/>
  <c r="E59" i="2"/>
  <c r="G59" i="2" s="1"/>
  <c r="E57" i="2"/>
  <c r="G57" i="2" s="1"/>
  <c r="E55" i="2"/>
  <c r="G55" i="2" s="1"/>
  <c r="E53" i="2"/>
  <c r="G53" i="2" s="1"/>
  <c r="E51" i="2"/>
  <c r="G51" i="2" s="1"/>
  <c r="E49" i="2"/>
  <c r="G49" i="2" s="1"/>
  <c r="E47" i="2"/>
  <c r="G47" i="2" s="1"/>
  <c r="E45" i="2"/>
  <c r="G45" i="2" s="1"/>
  <c r="E43" i="2"/>
  <c r="G43" i="2" s="1"/>
  <c r="E41" i="2"/>
  <c r="G41" i="2" s="1"/>
  <c r="E39" i="2"/>
  <c r="G39" i="2" s="1"/>
  <c r="E37" i="2"/>
  <c r="G37" i="2" s="1"/>
  <c r="E35" i="2"/>
  <c r="G35" i="2" s="1"/>
  <c r="E33" i="2"/>
  <c r="G33" i="2" s="1"/>
  <c r="E31" i="2"/>
  <c r="G31" i="2" s="1"/>
  <c r="E29" i="2"/>
  <c r="G29" i="2" s="1"/>
  <c r="E27" i="2"/>
  <c r="G27" i="2" s="1"/>
  <c r="E25" i="2"/>
  <c r="G25" i="2" s="1"/>
  <c r="E23" i="2"/>
  <c r="G23" i="2" s="1"/>
  <c r="E21" i="2"/>
  <c r="G21" i="2" s="1"/>
  <c r="E19" i="2"/>
  <c r="G19" i="2" s="1"/>
  <c r="E17" i="2"/>
  <c r="G17" i="2" s="1"/>
  <c r="E15" i="2"/>
  <c r="G15" i="2" s="1"/>
  <c r="E13" i="2"/>
  <c r="G13" i="2" s="1"/>
  <c r="E11" i="2"/>
  <c r="G11" i="2" s="1"/>
  <c r="E9" i="2"/>
  <c r="G9" i="2" s="1"/>
  <c r="E7" i="2"/>
  <c r="G7" i="2" s="1"/>
  <c r="E5" i="2"/>
  <c r="G5" i="2" s="1"/>
  <c r="E3" i="2"/>
  <c r="G3" i="2" s="1"/>
  <c r="E96" i="2"/>
  <c r="G96" i="2" s="1"/>
  <c r="E94" i="2"/>
  <c r="G94" i="2" s="1"/>
  <c r="E92" i="2"/>
  <c r="G92" i="2" s="1"/>
  <c r="E90" i="2"/>
  <c r="G90" i="2" s="1"/>
  <c r="E88" i="2"/>
  <c r="G88" i="2" s="1"/>
  <c r="E86" i="2"/>
  <c r="G86" i="2" s="1"/>
  <c r="E84" i="2"/>
  <c r="G84" i="2" s="1"/>
  <c r="E82" i="2"/>
  <c r="G82" i="2" s="1"/>
  <c r="E80" i="2"/>
  <c r="G80" i="2" s="1"/>
  <c r="E78" i="2"/>
  <c r="G78" i="2" s="1"/>
  <c r="E76" i="2"/>
  <c r="G76" i="2" s="1"/>
  <c r="E74" i="2"/>
  <c r="G74" i="2" s="1"/>
  <c r="E72" i="2"/>
  <c r="G72" i="2" s="1"/>
  <c r="E70" i="2"/>
  <c r="G70" i="2" s="1"/>
  <c r="E68" i="2"/>
  <c r="G68" i="2" s="1"/>
  <c r="E66" i="2"/>
  <c r="G66" i="2" s="1"/>
  <c r="E64" i="2"/>
  <c r="G64" i="2" s="1"/>
  <c r="E62" i="2"/>
  <c r="G62" i="2" s="1"/>
  <c r="E60" i="2"/>
  <c r="G60" i="2" s="1"/>
  <c r="E58" i="2"/>
  <c r="G58" i="2" s="1"/>
  <c r="E56" i="2"/>
  <c r="G56" i="2" s="1"/>
  <c r="E54" i="2"/>
  <c r="G54" i="2" s="1"/>
  <c r="E52" i="2"/>
  <c r="G52" i="2" s="1"/>
  <c r="E50" i="2"/>
  <c r="G50" i="2" s="1"/>
  <c r="E48" i="2"/>
  <c r="G48" i="2" s="1"/>
  <c r="E46" i="2"/>
  <c r="G46" i="2" s="1"/>
  <c r="E44" i="2"/>
  <c r="G44" i="2" s="1"/>
  <c r="E42" i="2"/>
  <c r="G42" i="2" s="1"/>
  <c r="E40" i="2"/>
  <c r="G40" i="2" s="1"/>
  <c r="E38" i="2"/>
  <c r="G38" i="2" s="1"/>
  <c r="E36" i="2"/>
  <c r="G36" i="2" s="1"/>
  <c r="E34" i="2"/>
  <c r="G34" i="2" s="1"/>
  <c r="E32" i="2"/>
  <c r="G32" i="2" s="1"/>
  <c r="E30" i="2"/>
  <c r="G30" i="2" s="1"/>
  <c r="E28" i="2"/>
  <c r="G28" i="2" s="1"/>
  <c r="E26" i="2"/>
  <c r="G26" i="2" s="1"/>
  <c r="E24" i="2"/>
  <c r="G24" i="2" s="1"/>
  <c r="E22" i="2"/>
  <c r="G22" i="2" s="1"/>
  <c r="E20" i="2"/>
  <c r="G20" i="2" s="1"/>
  <c r="E18" i="2"/>
  <c r="G18" i="2" s="1"/>
  <c r="E16" i="2"/>
  <c r="G16" i="2" s="1"/>
  <c r="E14" i="2"/>
  <c r="G14" i="2" s="1"/>
  <c r="E12" i="2"/>
  <c r="G12" i="2" s="1"/>
  <c r="E10" i="2"/>
  <c r="G10" i="2" s="1"/>
  <c r="E8" i="2"/>
  <c r="G8" i="2" s="1"/>
  <c r="E6" i="2"/>
  <c r="G6" i="2" s="1"/>
  <c r="E4" i="2"/>
  <c r="G4" i="2" s="1"/>
  <c r="E98" i="2"/>
  <c r="G98" i="2" s="1"/>
  <c r="G179" i="2" l="1"/>
  <c r="G298" i="2" s="1"/>
  <c r="J7" i="3" s="1"/>
  <c r="G143" i="2"/>
  <c r="G300" i="2" s="1"/>
  <c r="J9" i="3" s="1"/>
  <c r="G105" i="2"/>
  <c r="G302" i="2" s="1"/>
  <c r="J11" i="3" s="1"/>
  <c r="J6" i="3"/>
  <c r="G303" i="2" l="1"/>
  <c r="G307" i="2" s="1"/>
  <c r="J12" i="3"/>
</calcChain>
</file>

<file path=xl/comments1.xml><?xml version="1.0" encoding="utf-8"?>
<comments xmlns="http://schemas.openxmlformats.org/spreadsheetml/2006/main">
  <authors>
    <author/>
  </authors>
  <commentList>
    <comment ref="BH9" authorId="0" shapeId="0">
      <text>
        <r>
          <rPr>
            <sz val="11"/>
            <color rgb="FF000000"/>
            <rFont val="Calibri"/>
          </rPr>
          <t>EOR:
Presupuesto CRIE-02-2018.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75" authorId="0" shapeId="0">
      <text>
        <r>
          <rPr>
            <sz val="11"/>
            <color rgb="FF000000"/>
            <rFont val="Calibri"/>
          </rPr>
          <t>Usuario:
Dato corregido</t>
        </r>
      </text>
    </comment>
  </commentList>
</comments>
</file>

<file path=xl/sharedStrings.xml><?xml version="1.0" encoding="utf-8"?>
<sst xmlns="http://schemas.openxmlformats.org/spreadsheetml/2006/main" count="1550" uniqueCount="444">
  <si>
    <t>CARGO COMPLEMENTARIO: ENERO 2018</t>
  </si>
  <si>
    <t>PAIS</t>
  </si>
  <si>
    <t>CC MENSUAL (US$)</t>
  </si>
  <si>
    <t>DEMANDA (MWH)</t>
  </si>
  <si>
    <t>TARIFAS DEL CARGO COMPLEMENTARIO (US$ /MWH)</t>
  </si>
  <si>
    <t>CARGO COMPLEMENTARIO  (US$)</t>
  </si>
  <si>
    <t>INTERCONECTORES</t>
  </si>
  <si>
    <t xml:space="preserve">NO INTERCONECTORES </t>
  </si>
  <si>
    <t>REGIONAL</t>
  </si>
  <si>
    <t xml:space="preserve">NACIONAL </t>
  </si>
  <si>
    <t>TOTAL</t>
  </si>
  <si>
    <t>GUATEMALA</t>
  </si>
  <si>
    <t>EL SALVADOR</t>
  </si>
  <si>
    <t>HONDURAS</t>
  </si>
  <si>
    <t>NICARAGUA</t>
  </si>
  <si>
    <t>COSTA RICA</t>
  </si>
  <si>
    <t>PANAMA</t>
  </si>
  <si>
    <t xml:space="preserve">Total CC </t>
  </si>
  <si>
    <t>IAR mes</t>
  </si>
  <si>
    <t>CVTn</t>
  </si>
  <si>
    <t>IVDT</t>
  </si>
  <si>
    <t>Diferencia que será registrada en la cuenta liquidadora del MER (CRIE-NP-19-2012)</t>
  </si>
  <si>
    <t xml:space="preserve"> Aporte a EPR por cuenta liquidadora</t>
  </si>
  <si>
    <t>TOTAL CC</t>
  </si>
  <si>
    <t>EXCEDENTE INICIAL, CC ENERO 2018</t>
  </si>
  <si>
    <t>EXCEDENTE FINAL, CC ENERO 2018----------------EXCEDENTE INICIAL CC FEBRERO 2018</t>
  </si>
  <si>
    <t>pegar tal y como viene de la TD</t>
  </si>
  <si>
    <t>CVT de TD</t>
  </si>
  <si>
    <t>IVT de TD</t>
  </si>
  <si>
    <t>Pegar CVT de TD</t>
  </si>
  <si>
    <t>Pegar IVT de TD</t>
  </si>
  <si>
    <t>interconectores</t>
  </si>
  <si>
    <t>1101-1124-1</t>
  </si>
  <si>
    <t>1124-29161-1</t>
  </si>
  <si>
    <t>1710-3190-1</t>
  </si>
  <si>
    <t>28161-29161-1</t>
  </si>
  <si>
    <t>28181-29182-2</t>
  </si>
  <si>
    <t>3183-3190-1</t>
  </si>
  <si>
    <t>3301-29182-2</t>
  </si>
  <si>
    <t>3301-4411-1</t>
  </si>
  <si>
    <t>4402-4411-1</t>
  </si>
  <si>
    <t>4406-4412-1</t>
  </si>
  <si>
    <t>4412-50050-1</t>
  </si>
  <si>
    <t>6440-6500-5B</t>
  </si>
  <si>
    <t>6500-56050-1</t>
  </si>
  <si>
    <t>No interconectores</t>
  </si>
  <si>
    <t>1108-1771-1</t>
  </si>
  <si>
    <t>1710-1771-1</t>
  </si>
  <si>
    <t>28161-28371-2</t>
  </si>
  <si>
    <t>28181-28371-2</t>
  </si>
  <si>
    <t>3032-3300-1</t>
  </si>
  <si>
    <t>3183-3300-1</t>
  </si>
  <si>
    <t>4402-4406-1</t>
  </si>
  <si>
    <t>50050-51450-10</t>
  </si>
  <si>
    <t>51450-54000-10</t>
  </si>
  <si>
    <t>54000-56100-10</t>
  </si>
  <si>
    <t>56050-56100-10</t>
  </si>
  <si>
    <t>6182-6440-5A</t>
  </si>
  <si>
    <t>CODIGO</t>
  </si>
  <si>
    <t>MONTO (US$)</t>
  </si>
  <si>
    <t>PANAMÁ</t>
  </si>
  <si>
    <t>6DEDECHI</t>
  </si>
  <si>
    <t>6DEDEMET</t>
  </si>
  <si>
    <t>6DENSA</t>
  </si>
  <si>
    <t>6GACP</t>
  </si>
  <si>
    <t>6GAES</t>
  </si>
  <si>
    <t>6GAES-CHANG</t>
  </si>
  <si>
    <t>6GALTOVALLE</t>
  </si>
  <si>
    <t>6GCELSIAALT</t>
  </si>
  <si>
    <t>6GCELSIABLM</t>
  </si>
  <si>
    <t>6GCORPISTMO</t>
  </si>
  <si>
    <t>6GEGEISTMO</t>
  </si>
  <si>
    <t>6GGENA</t>
  </si>
  <si>
    <t>6GGENPED</t>
  </si>
  <si>
    <t>6GHCAISAN</t>
  </si>
  <si>
    <t>6GHPIEDRA</t>
  </si>
  <si>
    <t>6GHYDROPOWER</t>
  </si>
  <si>
    <t>6GIDEALPMA</t>
  </si>
  <si>
    <t>6GJINRO</t>
  </si>
  <si>
    <t>6GLLSSOLP01</t>
  </si>
  <si>
    <t>6GLLSSOLP03</t>
  </si>
  <si>
    <t>6GLLSSOLP04</t>
  </si>
  <si>
    <t>6GMINERAPMA</t>
  </si>
  <si>
    <t>6GPANAM</t>
  </si>
  <si>
    <t>6GPEDREGAL</t>
  </si>
  <si>
    <t>6GPERLANORT</t>
  </si>
  <si>
    <t>6GPERLASUR</t>
  </si>
  <si>
    <t>6GRCHICO</t>
  </si>
  <si>
    <t>6GUEPPME1</t>
  </si>
  <si>
    <t>6GUEPPME2</t>
  </si>
  <si>
    <t>6GVALLEYCO</t>
  </si>
  <si>
    <t>6UACETIOX</t>
  </si>
  <si>
    <t>6UAMPASA</t>
  </si>
  <si>
    <t>6UARGOS</t>
  </si>
  <si>
    <t>6UAVIPAC</t>
  </si>
  <si>
    <t>6UCABLEONDA</t>
  </si>
  <si>
    <t>6UCEMEX</t>
  </si>
  <si>
    <t>6UCEMINTER</t>
  </si>
  <si>
    <t>6UCLARO</t>
  </si>
  <si>
    <t>6UCNAL</t>
  </si>
  <si>
    <t>6UCONTRAL</t>
  </si>
  <si>
    <t>6UCSS</t>
  </si>
  <si>
    <t>6UEEUA</t>
  </si>
  <si>
    <t>6UFCC</t>
  </si>
  <si>
    <t>6UGMILLS</t>
  </si>
  <si>
    <t>6UGTOWER</t>
  </si>
  <si>
    <t>6UHPPACIFICA</t>
  </si>
  <si>
    <t>6UIPEL</t>
  </si>
  <si>
    <t>6UMEGAD</t>
  </si>
  <si>
    <t>6UMELOEA</t>
  </si>
  <si>
    <t>6UMELOMM</t>
  </si>
  <si>
    <t>6UMELORA</t>
  </si>
  <si>
    <t>6UMELOSC</t>
  </si>
  <si>
    <t>6UMIT</t>
  </si>
  <si>
    <t>6UNESTLENATA</t>
  </si>
  <si>
    <t>6UNESTLEVILA</t>
  </si>
  <si>
    <t>6UPROCARSA</t>
  </si>
  <si>
    <t>6UPTPCGL</t>
  </si>
  <si>
    <t>6UPTPPSA</t>
  </si>
  <si>
    <t>6UPTPPSB</t>
  </si>
  <si>
    <t>6US99ALBRO</t>
  </si>
  <si>
    <t>6US99BGOLF</t>
  </si>
  <si>
    <t>6US99CHITR</t>
  </si>
  <si>
    <t>6US99COL2K</t>
  </si>
  <si>
    <t>6US99COSTE</t>
  </si>
  <si>
    <t>6US99DONA</t>
  </si>
  <si>
    <t>6US99FARO</t>
  </si>
  <si>
    <t>6US99PENON</t>
  </si>
  <si>
    <t>6US99PORTO</t>
  </si>
  <si>
    <t>6US99PTAPA</t>
  </si>
  <si>
    <t>6US99PZACA</t>
  </si>
  <si>
    <t>6US99PZAIT</t>
  </si>
  <si>
    <t>6US99PZATO</t>
  </si>
  <si>
    <t>6US99SANFR</t>
  </si>
  <si>
    <t>6US99SANTI</t>
  </si>
  <si>
    <t>6US99TMUER</t>
  </si>
  <si>
    <t>6US99VPORR</t>
  </si>
  <si>
    <t>6US99_ANDES</t>
  </si>
  <si>
    <t>6US99_ANDESM</t>
  </si>
  <si>
    <t>6US99_ARRAJ</t>
  </si>
  <si>
    <t>6US99_BGOLFA</t>
  </si>
  <si>
    <t>6US99_CABIMA</t>
  </si>
  <si>
    <t>6US99_CENCAL</t>
  </si>
  <si>
    <t>6US99_COCO</t>
  </si>
  <si>
    <t>6US99_COLMAR</t>
  </si>
  <si>
    <t>6US99_CONDA</t>
  </si>
  <si>
    <t>6US99_CORON</t>
  </si>
  <si>
    <t>6US99_DORADO</t>
  </si>
  <si>
    <t>6US99_MANAN</t>
  </si>
  <si>
    <t>6US99_MSONA</t>
  </si>
  <si>
    <t>6US99_ODGCHO</t>
  </si>
  <si>
    <t>6US99_PTOESC</t>
  </si>
  <si>
    <t>6US99_PUEBLO</t>
  </si>
  <si>
    <t>6US99_RHATO</t>
  </si>
  <si>
    <t>6US99_RMAR</t>
  </si>
  <si>
    <t>6US99_SABANI</t>
  </si>
  <si>
    <t>6US99_VACAM</t>
  </si>
  <si>
    <t>6US99_VHERM</t>
  </si>
  <si>
    <t>6US99_VLUCRE</t>
  </si>
  <si>
    <t>6US99_VZAITA</t>
  </si>
  <si>
    <t>6USMARIABD</t>
  </si>
  <si>
    <t>6USUNSTAR</t>
  </si>
  <si>
    <t>6UVH_CIA</t>
  </si>
  <si>
    <t>5DICE</t>
  </si>
  <si>
    <t>4DDISNORTE</t>
  </si>
  <si>
    <t>4DDISSUR</t>
  </si>
  <si>
    <t>4DENELBLUE</t>
  </si>
  <si>
    <t>4DENELMULU</t>
  </si>
  <si>
    <t>4DENELSIUN</t>
  </si>
  <si>
    <t>4GALBAGEN</t>
  </si>
  <si>
    <t>4GALBANISA</t>
  </si>
  <si>
    <t>4GAMAYO1</t>
  </si>
  <si>
    <t>4GAMAYO2</t>
  </si>
  <si>
    <t>4GBPOWER</t>
  </si>
  <si>
    <t>4GEEC-20</t>
  </si>
  <si>
    <t>4GENELCACF</t>
  </si>
  <si>
    <t>4GENELLBMG</t>
  </si>
  <si>
    <t>4GENELPHL</t>
  </si>
  <si>
    <t>4GEOLO</t>
  </si>
  <si>
    <t>4GGEOSA</t>
  </si>
  <si>
    <t>4GGESARSA</t>
  </si>
  <si>
    <t>4GHEMCO</t>
  </si>
  <si>
    <t>4GHPA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</si>
  <si>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</si>
  <si>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</si>
  <si>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</si>
  <si>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</si>
  <si>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</si>
  <si>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</si>
  <si>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</si>
  <si>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</si>
  <si>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</si>
  <si>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</si>
  <si>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</si>
  <si>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</si>
  <si>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</si>
  <si>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4UHOLCIM</t>
  </si>
  <si>
    <t>4UINDEXN</t>
  </si>
  <si>
    <t>4UTRITONMI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</si>
  <si>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</si>
  <si>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</si>
  <si>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</si>
  <si>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</si>
  <si>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</si>
  <si>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</si>
  <si>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</si>
  <si>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</si>
  <si>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2C_C39</t>
  </si>
  <si>
    <t>2C_C40</t>
  </si>
  <si>
    <t>2C_C58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</si>
  <si>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</si>
  <si>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</si>
  <si>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</si>
  <si>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</si>
  <si>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</si>
  <si>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</si>
  <si>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</si>
  <si>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</si>
  <si>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</si>
  <si>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</si>
  <si>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</si>
  <si>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</si>
  <si>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</si>
  <si>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</si>
  <si>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</si>
  <si>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2G_G03</t>
  </si>
  <si>
    <t>2G_G05</t>
  </si>
  <si>
    <t>2G_G06</t>
  </si>
  <si>
    <t>2G_G07</t>
  </si>
  <si>
    <t>2G_G08</t>
  </si>
  <si>
    <t>2G_G09</t>
  </si>
  <si>
    <t>2G_G10</t>
  </si>
  <si>
    <t>2G_G11</t>
  </si>
  <si>
    <t>2U_U02</t>
  </si>
  <si>
    <t>2U_U05</t>
  </si>
  <si>
    <t>1CCOMCCELC</t>
  </si>
  <si>
    <t>1CCOMCECEE</t>
  </si>
  <si>
    <t>1CCOMCOELC</t>
  </si>
  <si>
    <t>1CCOMCOELG</t>
  </si>
  <si>
    <t>1CCOMCOELP</t>
  </si>
  <si>
    <t>1CCOMCOELU</t>
  </si>
  <si>
    <t>1CCOMCOEND</t>
  </si>
  <si>
    <t>1CCOMCOESD</t>
  </si>
  <si>
    <t>1CCOMCOGUE</t>
  </si>
  <si>
    <t>1CCOMCOMCO</t>
  </si>
  <si>
    <t>1CCOMCOMEL</t>
  </si>
  <si>
    <t>1CCOMCUCOE</t>
  </si>
  <si>
    <t>1CCOMECONO</t>
  </si>
  <si>
    <t>1CCOMIONEN</t>
  </si>
  <si>
    <t>1CCOMMAYEL</t>
  </si>
  <si>
    <t>1CCOMRECGE</t>
  </si>
  <si>
    <t>1CCOMSOLGU</t>
  </si>
  <si>
    <t>1DDISDIELO</t>
  </si>
  <si>
    <t>1DDISDISEL</t>
  </si>
  <si>
    <t>1DDISEMPEL</t>
  </si>
  <si>
    <t>1DDISEMREP</t>
  </si>
  <si>
    <t>1GGDRAGAAC</t>
  </si>
  <si>
    <t>1GGDRAGELC</t>
  </si>
  <si>
    <t>1GGDRAGPIN</t>
  </si>
  <si>
    <t>1GGDRAGRAL</t>
  </si>
  <si>
    <t>1GGDRAGROG</t>
  </si>
  <si>
    <t>1GGDRAGROP</t>
  </si>
  <si>
    <t>1GGDRCAURE</t>
  </si>
  <si>
    <t>1GGDRCOAGO</t>
  </si>
  <si>
    <t>1GGDRCOMAP</t>
  </si>
  <si>
    <t>1GGDRCONSM</t>
  </si>
  <si>
    <t>1GGDRCORAL</t>
  </si>
  <si>
    <t>1GGDRDELAU</t>
  </si>
  <si>
    <t>1GGDRENREA</t>
  </si>
  <si>
    <t>1GGDRGEELP</t>
  </si>
  <si>
    <t>1GGDRGEENP</t>
  </si>
  <si>
    <t>1GGDRGEVEL</t>
  </si>
  <si>
    <t>1GGDRGRUCU</t>
  </si>
  <si>
    <t>1GGDRHICAA</t>
  </si>
  <si>
    <t>1GGDRHIDCH</t>
  </si>
  <si>
    <t>1GGDRHIDMA</t>
  </si>
  <si>
    <t>1GGDRHIDRL</t>
  </si>
  <si>
    <t>1GGDRHIDRO</t>
  </si>
  <si>
    <t>1GGDRHIDSA</t>
  </si>
  <si>
    <t>1GGDRHIDSD</t>
  </si>
  <si>
    <t>1GGDRHIDSM</t>
  </si>
  <si>
    <t>1GGDRHIELB</t>
  </si>
  <si>
    <t>1GGDRHIELC</t>
  </si>
  <si>
    <t>1GGDRHISAA</t>
  </si>
  <si>
    <t>1GGDRINDBI</t>
  </si>
  <si>
    <t>1GGDRMONMA</t>
  </si>
  <si>
    <t>1GGDROSCAN</t>
  </si>
  <si>
    <t>1GGDRPRSOG</t>
  </si>
  <si>
    <t>1GGDRPUNCI</t>
  </si>
  <si>
    <t>1GGDRREGEN</t>
  </si>
  <si>
    <t>1GGDRSERGE</t>
  </si>
  <si>
    <t>1GGDRSIBOS</t>
  </si>
  <si>
    <t>1GGDRTUNCA</t>
  </si>
  <si>
    <t>1GGDRXOLPR</t>
  </si>
  <si>
    <t>1GGENAGENA</t>
  </si>
  <si>
    <t>1GGENAGRPO</t>
  </si>
  <si>
    <t>1GGENALENR</t>
  </si>
  <si>
    <t>1GGENANACA</t>
  </si>
  <si>
    <t>1GGENBIOEN</t>
  </si>
  <si>
    <t>1GGENCAISA</t>
  </si>
  <si>
    <t>1GGENCEAIG</t>
  </si>
  <si>
    <t>1GGENCINMC</t>
  </si>
  <si>
    <t>1GGENCOELL</t>
  </si>
  <si>
    <t>1GGENELEGE</t>
  </si>
  <si>
    <t>1GGENEMGEE</t>
  </si>
  <si>
    <t>1GGENENDEO</t>
  </si>
  <si>
    <t>1GGENENLIG</t>
  </si>
  <si>
    <t>1GGENESAES</t>
  </si>
  <si>
    <t>1GGENESIES</t>
  </si>
  <si>
    <t>1GGENGEELN</t>
  </si>
  <si>
    <t>1GGENGENAT</t>
  </si>
  <si>
    <t>1GGENGENES</t>
  </si>
  <si>
    <t>1GGENGENMO</t>
  </si>
  <si>
    <t>1GGENGENOC</t>
  </si>
  <si>
    <t>1GGENGRGEO</t>
  </si>
  <si>
    <t>1GGENHIDCO</t>
  </si>
  <si>
    <t>1GGENHIDRA</t>
  </si>
  <si>
    <t>1GGENHIHIJ</t>
  </si>
  <si>
    <t>1GGENHIVIA</t>
  </si>
  <si>
    <t>1GGENHIXAC</t>
  </si>
  <si>
    <t>1GGENINGMA</t>
  </si>
  <si>
    <t>1GGENINGSD</t>
  </si>
  <si>
    <t>1GGENINPAG</t>
  </si>
  <si>
    <t>1GGENLUFEG</t>
  </si>
  <si>
    <t>1GGENOEGYC</t>
  </si>
  <si>
    <t>1GGENOXECO</t>
  </si>
  <si>
    <t>1GGENPAPEL</t>
  </si>
  <si>
    <t>1GGENPUQPL</t>
  </si>
  <si>
    <t>1GGENRENGU</t>
  </si>
  <si>
    <t>1GGENRNACE</t>
  </si>
  <si>
    <t>1GGENSERCM</t>
  </si>
  <si>
    <t>1GGENTECNO</t>
  </si>
  <si>
    <t>1GGENTERMI</t>
  </si>
  <si>
    <t>1GGENVIEBL</t>
  </si>
  <si>
    <t>1TTRAEMPRR</t>
  </si>
  <si>
    <t>1TTRAETCEE</t>
  </si>
  <si>
    <t>1TTRATRELC</t>
  </si>
  <si>
    <t>1TTRATRENC</t>
  </si>
  <si>
    <t>1TTRATRENR</t>
  </si>
  <si>
    <t>1UGUSAGJIC</t>
  </si>
  <si>
    <t>1UGUSEMGEE</t>
  </si>
  <si>
    <t>1UGUSEPSTC</t>
  </si>
  <si>
    <t>1UGUSGUAMO</t>
  </si>
  <si>
    <t>1UGUSINMRO</t>
  </si>
  <si>
    <t>1UGUSIRTRA</t>
  </si>
  <si>
    <t>1UGUSOEGYC</t>
  </si>
  <si>
    <t>1UGUSPAFDG</t>
  </si>
  <si>
    <t>1UGUSTECOQ</t>
  </si>
  <si>
    <t>CARGO COMPLEMENTARIO ENERO 2018</t>
  </si>
  <si>
    <t>#</t>
  </si>
  <si>
    <t>País</t>
  </si>
  <si>
    <t>NOMBRE</t>
  </si>
  <si>
    <t>TARIFA</t>
  </si>
  <si>
    <t>Energía Demandada o Consumida (MWh)</t>
  </si>
  <si>
    <t>CC por Agente (US$)</t>
  </si>
  <si>
    <t>PAN</t>
  </si>
  <si>
    <t>CÁLCULO DE TARIFAS PARA EL CARGO COMPLEMENTARIO SEGÚN  Resolución CRIE-NP-19-2012 y CRIE-02-2018.</t>
  </si>
  <si>
    <t>DTER: FEBRERO 2018</t>
  </si>
  <si>
    <t>DEMANDA: ENERO 2018</t>
  </si>
  <si>
    <t xml:space="preserve">DEMANDA DE ENERGÍA REGIONAL (MWh) : </t>
  </si>
  <si>
    <t>TOTAL MES</t>
  </si>
  <si>
    <t>MONTOS (US$)</t>
  </si>
  <si>
    <t xml:space="preserve">
</t>
  </si>
  <si>
    <t>IARM
(CRIE-31-2018)</t>
  </si>
  <si>
    <t>SCGCse-1
(al 30 de junio 2019)</t>
  </si>
  <si>
    <t>PC</t>
  </si>
  <si>
    <t>CSMse</t>
  </si>
  <si>
    <t>CMMs</t>
  </si>
  <si>
    <t>Productos financieros cuenta liquidadora</t>
  </si>
  <si>
    <t>++Saldo Final Cuenta liquidadora del MER</t>
  </si>
  <si>
    <t>CC MES</t>
  </si>
  <si>
    <t>CLASIFICACIÓN</t>
  </si>
  <si>
    <t>PAÍS</t>
  </si>
  <si>
    <t>TRAMOS DE LÍNEA</t>
  </si>
  <si>
    <t>IAR ANUAL 2018
(Resolución Presupuesto)</t>
  </si>
  <si>
    <t xml:space="preserve">IAR / 12
2018
(Resolución Presupuesto)
</t>
  </si>
  <si>
    <t>DPI</t>
  </si>
  <si>
    <t xml:space="preserve"> por excedentes </t>
  </si>
  <si>
    <t>por IVDT</t>
  </si>
  <si>
    <t>Nodo i</t>
  </si>
  <si>
    <t>Nodo j</t>
  </si>
  <si>
    <t>CKT</t>
  </si>
  <si>
    <t>*CVTn
AGOSTO</t>
  </si>
  <si>
    <t>*IVDT
AGOSTO</t>
  </si>
  <si>
    <t>Tramo</t>
  </si>
  <si>
    <t xml:space="preserve">IAR 2018
</t>
  </si>
  <si>
    <t xml:space="preserve">IARMES 2018
</t>
  </si>
  <si>
    <t>GUA</t>
  </si>
  <si>
    <t>PANALUYA – EL FLORIDO</t>
  </si>
  <si>
    <t>AGUACAPA – LA VEGA</t>
  </si>
  <si>
    <t>LA VEGA – FRONTERA EL SALVADOR</t>
  </si>
  <si>
    <t>ELS</t>
  </si>
  <si>
    <t xml:space="preserve">FRONTERA GUATEMALA - AHUACHAPAN </t>
  </si>
  <si>
    <t>15 SEPTIEMBRE – FRONTERA HONDURAS</t>
  </si>
  <si>
    <t>HON</t>
  </si>
  <si>
    <t>LT EL FLORIDO – SAN NICOLÁS</t>
  </si>
  <si>
    <t>FRONTERA EL SALVADOR - AGUACALIENTE</t>
  </si>
  <si>
    <t>AGUACALIENTE - FRONTERA NICARAGUA</t>
  </si>
  <si>
    <t>NIC</t>
  </si>
  <si>
    <t>FRONTERA HONDURAS - SANDINO</t>
  </si>
  <si>
    <t>TICUANTEPE – FRONTERA COSTA RICA</t>
  </si>
  <si>
    <t>CRI</t>
  </si>
  <si>
    <t xml:space="preserve">FRONTERA NICARAGUA – CAÑAS </t>
  </si>
  <si>
    <t>RÍO CLARO – FRONTERA PANAMÁ</t>
  </si>
  <si>
    <t>Total</t>
  </si>
  <si>
    <t>FRONTERA COSTA RICA – LT DOMINICAL</t>
  </si>
  <si>
    <t>Instituto Costarricense de Electricidad</t>
  </si>
  <si>
    <t>5B</t>
  </si>
  <si>
    <t>Total lnterconectores</t>
  </si>
  <si>
    <t>NO INTERCONECTORES</t>
  </si>
  <si>
    <t>GUATE NORTE - SAN AGUSTIN</t>
  </si>
  <si>
    <t xml:space="preserve">SAN AGUSTIN - PANALUYA </t>
  </si>
  <si>
    <t>AHUACHAPAN –  NEJAPA</t>
  </si>
  <si>
    <t>NEJAPA - 15 SEPTIEMBRE</t>
  </si>
  <si>
    <t>LT SAN NICOLÁS  – SAN BUENAVENTURA</t>
  </si>
  <si>
    <t>SAN BUENAVENTURA – TORRE 43</t>
  </si>
  <si>
    <t xml:space="preserve">Empresa Nacional de Energía Eléctrica             </t>
  </si>
  <si>
    <t>SANDINO - TICUANTEPE</t>
  </si>
  <si>
    <t>MASAYA - LA VIRGEN (SEGUNDO CIRCUITO)</t>
  </si>
  <si>
    <t>CAÑAS - JACO</t>
  </si>
  <si>
    <t>JACO - PARRITA</t>
  </si>
  <si>
    <t>PARRITA – PALMAR NORTE</t>
  </si>
  <si>
    <t>PALMAR NORTE – RÍO CLARO</t>
  </si>
  <si>
    <t>VELADERO - LT DOMINICAL</t>
  </si>
  <si>
    <t>5A</t>
  </si>
  <si>
    <t>Total No Interconectores</t>
  </si>
  <si>
    <t xml:space="preserve">TOTAL CC </t>
  </si>
  <si>
    <t>*Valores positivos en CVTn: Abonos al agente EPR consignados en DTER ENERO 2018</t>
  </si>
  <si>
    <t>*Valores negativos en CVTn: Cargos al agente EPR consignados en DTER ENERO 2018</t>
  </si>
  <si>
    <t>TARIFA CARGO COMPLEMENTARIO (US$/MWh)</t>
  </si>
  <si>
    <t>*Valores positivos en IVDT: Abonos al agente EPR consignados en DTER ENERO 2018</t>
  </si>
  <si>
    <t>CLASIFICACIÓN  /  PAÍS</t>
  </si>
  <si>
    <t>*Valores negativos en IVDT: Cargos al agente EPR consignados en DTER ENERO 2018</t>
  </si>
  <si>
    <t>TARIFA TOTAL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</si>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</sst>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(&quot;$&quot;* #,##0.00_);_(&quot;$&quot;* \(#,##0.00\);_(&quot;$&quot;* &quot;-&quot;??_);_(@_)"/>
    <numFmt numFmtId="168" formatCode="_(* #,##0.0000_);_(* \(#,##0.0000\);_(* &quot;-&quot;??_);_(@_)"/>
    <numFmt numFmtId="169" formatCode="_(* #,##0.000_);_(* \(#,##0.000\);_(* &quot;-&quot;??_);_(@_)"/>
    <numFmt numFmtId="170" formatCode="mm/dd/yyyy"/>
    <numFmt numFmtId="171" formatCode="0.00000%"/>
    <numFmt numFmtId="172" formatCode="mmmm\-yyyy"/>
    <numFmt numFmtId="173" formatCode="#,##0.000"/>
    <numFmt numFmtId="174" formatCode="_(* #,##0.0_);_(* \(#,##0.0\);_(* &quot;-&quot;??_);_(@_)"/>
    <numFmt numFmtId="175" formatCode="0_);\(0\)"/>
    <numFmt numFmtId="176" formatCode="#,##0.0;\-#,##0.0"/>
    <numFmt numFmtId="177" formatCode="#,##0.000000;\-#,##0.000000"/>
    <numFmt numFmtId="178" formatCode="#,##0.0000"/>
    <numFmt numFmtId="179" formatCode="0.000000%"/>
    <numFmt numFmtId="180" formatCode="[$$-540A]#,##0.00"/>
    <numFmt numFmtId="181" formatCode="0.0000"/>
    <numFmt numFmtId="182" formatCode="0.000000000000"/>
    <numFmt numFmtId="183" formatCode="0.00000000"/>
    <numFmt numFmtId="184" formatCode="#,##0.0000000000000000"/>
    <numFmt numFmtId="185" formatCode="0.0000000000000000"/>
    <numFmt numFmtId="186" formatCode="#,##0.00000000000000"/>
    <numFmt numFmtId="187" formatCode="#,##0.000000000000"/>
  </numFmts>
  <fonts count="19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FFFFFF"/>
      <name val="Calibri"/>
    </font>
    <font>
      <sz val="11"/>
      <name val="Calibri"/>
    </font>
    <font>
      <sz val="11"/>
      <name val="Calibri"/>
    </font>
    <font>
      <b/>
      <sz val="10"/>
      <name val="Calibri"/>
    </font>
    <font>
      <b/>
      <sz val="11"/>
      <name val="Calibri"/>
    </font>
    <font>
      <sz val="10"/>
      <color rgb="FFFFFFFF"/>
      <name val="Arial"/>
    </font>
    <font>
      <b/>
      <sz val="20"/>
      <color rgb="FFF2F2F2"/>
      <name val="Arial"/>
    </font>
    <font>
      <sz val="10"/>
      <name val="Arial"/>
    </font>
    <font>
      <b/>
      <sz val="11"/>
      <color rgb="FF000000"/>
      <name val="Calibri"/>
    </font>
    <font>
      <sz val="11"/>
      <color rgb="FFFFFFFF"/>
      <name val="Calibri"/>
    </font>
    <font>
      <b/>
      <sz val="12"/>
      <color rgb="FFFFFFFF"/>
      <name val="Calibri"/>
    </font>
    <font>
      <b/>
      <sz val="10"/>
      <color rgb="FFFFFFFF"/>
      <name val="Calibri"/>
    </font>
    <font>
      <b/>
      <sz val="7"/>
      <name val="Calibri"/>
    </font>
    <font>
      <sz val="11"/>
      <color rgb="FFFF0000"/>
      <name val="Calibri"/>
    </font>
    <font>
      <b/>
      <sz val="10"/>
      <name val="Arial"/>
    </font>
    <font>
      <b/>
      <sz val="10"/>
      <color rgb="FF000000"/>
      <name val="Calibri"/>
    </font>
    <font>
      <b/>
      <sz val="12"/>
      <color rgb="FF000000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C0504D"/>
        <bgColor rgb="FFC0504D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D99594"/>
        <bgColor rgb="FFD99594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1">
    <xf numFmtId="0" fontId="0" fillId="0" borderId="0" xfId="0" applyFont="1" applyAlignment="1"/>
    <xf numFmtId="164" fontId="0" fillId="0" borderId="0" xfId="0" applyNumberFormat="1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0" fillId="0" borderId="11" xfId="0" applyFont="1" applyBorder="1"/>
    <xf numFmtId="164" fontId="0" fillId="0" borderId="12" xfId="0" applyNumberFormat="1" applyFont="1" applyBorder="1"/>
    <xf numFmtId="164" fontId="0" fillId="0" borderId="0" xfId="0" applyNumberFormat="1" applyFont="1" applyAlignment="1">
      <alignment horizontal="right"/>
    </xf>
    <xf numFmtId="165" fontId="0" fillId="0" borderId="12" xfId="0" applyNumberFormat="1" applyFont="1" applyBorder="1"/>
    <xf numFmtId="165" fontId="0" fillId="0" borderId="0" xfId="0" applyNumberFormat="1" applyFont="1"/>
    <xf numFmtId="166" fontId="0" fillId="0" borderId="12" xfId="0" applyNumberFormat="1" applyFont="1" applyBorder="1"/>
    <xf numFmtId="166" fontId="0" fillId="0" borderId="0" xfId="0" applyNumberFormat="1" applyFont="1"/>
    <xf numFmtId="167" fontId="0" fillId="0" borderId="12" xfId="0" applyNumberFormat="1" applyFont="1" applyBorder="1"/>
    <xf numFmtId="168" fontId="0" fillId="0" borderId="0" xfId="0" applyNumberFormat="1" applyFont="1"/>
    <xf numFmtId="169" fontId="0" fillId="0" borderId="0" xfId="0" applyNumberFormat="1" applyFont="1"/>
    <xf numFmtId="167" fontId="0" fillId="0" borderId="0" xfId="0" applyNumberFormat="1" applyFont="1"/>
    <xf numFmtId="0" fontId="2" fillId="2" borderId="13" xfId="0" applyFont="1" applyFill="1" applyBorder="1" applyAlignment="1">
      <alignment horizontal="right"/>
    </xf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165" fontId="6" fillId="4" borderId="9" xfId="0" applyNumberFormat="1" applyFont="1" applyFill="1" applyBorder="1"/>
    <xf numFmtId="169" fontId="6" fillId="5" borderId="14" xfId="0" applyNumberFormat="1" applyFont="1" applyFill="1" applyBorder="1"/>
    <xf numFmtId="166" fontId="6" fillId="5" borderId="9" xfId="0" applyNumberFormat="1" applyFont="1" applyFill="1" applyBorder="1"/>
    <xf numFmtId="167" fontId="2" fillId="2" borderId="9" xfId="0" applyNumberFormat="1" applyFont="1" applyFill="1" applyBorder="1"/>
    <xf numFmtId="0" fontId="0" fillId="0" borderId="0" xfId="0" applyFont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/>
    <xf numFmtId="0" fontId="0" fillId="0" borderId="26" xfId="0" applyFont="1" applyBorder="1" applyAlignment="1">
      <alignment horizontal="left"/>
    </xf>
    <xf numFmtId="0" fontId="0" fillId="0" borderId="27" xfId="0" applyFont="1" applyBorder="1"/>
    <xf numFmtId="0" fontId="0" fillId="0" borderId="29" xfId="0" applyFont="1" applyBorder="1" applyAlignment="1">
      <alignment horizontal="left"/>
    </xf>
    <xf numFmtId="0" fontId="0" fillId="0" borderId="30" xfId="0" applyFont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/>
    <xf numFmtId="0" fontId="3" fillId="0" borderId="0" xfId="0" applyFont="1"/>
    <xf numFmtId="0" fontId="3" fillId="0" borderId="23" xfId="0" applyFont="1" applyBorder="1" applyAlignment="1">
      <alignment horizontal="left"/>
    </xf>
    <xf numFmtId="0" fontId="3" fillId="0" borderId="24" xfId="0" applyFont="1" applyBorder="1"/>
    <xf numFmtId="0" fontId="3" fillId="0" borderId="29" xfId="0" applyFont="1" applyBorder="1" applyAlignment="1">
      <alignment horizontal="left"/>
    </xf>
    <xf numFmtId="0" fontId="3" fillId="0" borderId="30" xfId="0" applyFont="1" applyBorder="1"/>
    <xf numFmtId="0" fontId="3" fillId="0" borderId="29" xfId="0" applyFont="1" applyBorder="1"/>
    <xf numFmtId="170" fontId="7" fillId="9" borderId="31" xfId="0" applyNumberFormat="1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166" fontId="7" fillId="9" borderId="31" xfId="0" applyNumberFormat="1" applyFont="1" applyFill="1" applyBorder="1" applyAlignment="1">
      <alignment horizontal="center" vertical="center" wrapText="1"/>
    </xf>
    <xf numFmtId="4" fontId="7" fillId="9" borderId="31" xfId="0" applyNumberFormat="1" applyFont="1" applyFill="1" applyBorder="1" applyAlignment="1">
      <alignment horizontal="right" vertical="center" wrapText="1"/>
    </xf>
    <xf numFmtId="0" fontId="0" fillId="10" borderId="31" xfId="0" applyFont="1" applyFill="1" applyBorder="1"/>
    <xf numFmtId="2" fontId="0" fillId="10" borderId="31" xfId="0" applyNumberFormat="1" applyFont="1" applyFill="1" applyBorder="1"/>
    <xf numFmtId="171" fontId="0" fillId="10" borderId="31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35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 vertical="center" wrapText="1"/>
    </xf>
    <xf numFmtId="4" fontId="9" fillId="3" borderId="35" xfId="0" applyNumberFormat="1" applyFont="1" applyFill="1" applyBorder="1" applyAlignment="1">
      <alignment horizontal="center" vertical="center" wrapText="1"/>
    </xf>
    <xf numFmtId="2" fontId="9" fillId="3" borderId="35" xfId="0" applyNumberFormat="1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/>
    </xf>
    <xf numFmtId="0" fontId="9" fillId="6" borderId="37" xfId="0" applyFont="1" applyFill="1" applyBorder="1" applyAlignment="1">
      <alignment horizontal="center" vertical="center" wrapText="1"/>
    </xf>
    <xf numFmtId="0" fontId="9" fillId="3" borderId="37" xfId="0" applyFont="1" applyFill="1" applyBorder="1"/>
    <xf numFmtId="166" fontId="9" fillId="3" borderId="37" xfId="0" applyNumberFormat="1" applyFont="1" applyFill="1" applyBorder="1"/>
    <xf numFmtId="173" fontId="9" fillId="3" borderId="37" xfId="0" applyNumberFormat="1" applyFont="1" applyFill="1" applyBorder="1"/>
    <xf numFmtId="164" fontId="9" fillId="3" borderId="38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Alignment="1">
      <alignment horizontal="left" vertical="center" wrapText="1"/>
    </xf>
    <xf numFmtId="0" fontId="9" fillId="3" borderId="3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/>
    <xf numFmtId="166" fontId="9" fillId="3" borderId="9" xfId="0" applyNumberFormat="1" applyFont="1" applyFill="1" applyBorder="1"/>
    <xf numFmtId="173" fontId="9" fillId="3" borderId="9" xfId="0" applyNumberFormat="1" applyFont="1" applyFill="1" applyBorder="1"/>
    <xf numFmtId="164" fontId="9" fillId="3" borderId="40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12" borderId="41" xfId="0" applyFont="1" applyFill="1" applyBorder="1" applyAlignment="1">
      <alignment horizontal="center"/>
    </xf>
    <xf numFmtId="0" fontId="11" fillId="12" borderId="31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0" fillId="0" borderId="42" xfId="0" applyFont="1" applyBorder="1"/>
    <xf numFmtId="0" fontId="11" fillId="12" borderId="43" xfId="0" applyFont="1" applyFill="1" applyBorder="1" applyAlignment="1">
      <alignment horizontal="center"/>
    </xf>
    <xf numFmtId="165" fontId="3" fillId="13" borderId="9" xfId="0" applyNumberFormat="1" applyFont="1" applyFill="1" applyBorder="1"/>
    <xf numFmtId="165" fontId="3" fillId="13" borderId="15" xfId="0" applyNumberFormat="1" applyFont="1" applyFill="1" applyBorder="1"/>
    <xf numFmtId="0" fontId="0" fillId="0" borderId="44" xfId="0" applyFont="1" applyBorder="1"/>
    <xf numFmtId="0" fontId="2" fillId="12" borderId="45" xfId="0" applyFont="1" applyFill="1" applyBorder="1" applyAlignment="1">
      <alignment horizontal="center" vertical="top" wrapText="1"/>
    </xf>
    <xf numFmtId="0" fontId="2" fillId="12" borderId="35" xfId="0" applyFont="1" applyFill="1" applyBorder="1" applyAlignment="1">
      <alignment horizontal="center" vertical="top" wrapText="1"/>
    </xf>
    <xf numFmtId="0" fontId="2" fillId="12" borderId="46" xfId="0" applyFont="1" applyFill="1" applyBorder="1" applyAlignment="1">
      <alignment horizontal="center" vertical="top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50" xfId="0" applyFont="1" applyFill="1" applyBorder="1" applyAlignment="1">
      <alignment horizontal="center" vertical="top" wrapText="1"/>
    </xf>
    <xf numFmtId="0" fontId="2" fillId="12" borderId="51" xfId="0" applyFont="1" applyFill="1" applyBorder="1" applyAlignment="1">
      <alignment horizontal="center" vertical="top" wrapText="1"/>
    </xf>
    <xf numFmtId="0" fontId="2" fillId="12" borderId="52" xfId="0" applyFont="1" applyFill="1" applyBorder="1" applyAlignment="1">
      <alignment horizontal="center" vertical="top" wrapText="1"/>
    </xf>
    <xf numFmtId="0" fontId="2" fillId="12" borderId="15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 wrapText="1"/>
    </xf>
    <xf numFmtId="0" fontId="11" fillId="10" borderId="31" xfId="0" applyFont="1" applyFill="1" applyBorder="1"/>
    <xf numFmtId="0" fontId="2" fillId="12" borderId="45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 wrapText="1"/>
    </xf>
    <xf numFmtId="1" fontId="0" fillId="0" borderId="0" xfId="0" applyNumberFormat="1" applyFont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4" borderId="45" xfId="0" applyFont="1" applyFill="1" applyBorder="1"/>
    <xf numFmtId="0" fontId="0" fillId="4" borderId="35" xfId="0" applyFont="1" applyFill="1" applyBorder="1"/>
    <xf numFmtId="165" fontId="0" fillId="4" borderId="56" xfId="0" applyNumberFormat="1" applyFont="1" applyFill="1" applyBorder="1" applyAlignment="1">
      <alignment horizontal="right"/>
    </xf>
    <xf numFmtId="165" fontId="0" fillId="4" borderId="35" xfId="0" applyNumberFormat="1" applyFont="1" applyFill="1" applyBorder="1" applyAlignment="1">
      <alignment horizontal="right"/>
    </xf>
    <xf numFmtId="165" fontId="0" fillId="4" borderId="57" xfId="0" applyNumberFormat="1" applyFont="1" applyFill="1" applyBorder="1" applyAlignment="1">
      <alignment horizontal="right"/>
    </xf>
    <xf numFmtId="164" fontId="0" fillId="4" borderId="41" xfId="0" applyNumberFormat="1" applyFont="1" applyFill="1" applyBorder="1" applyAlignment="1">
      <alignment horizontal="right"/>
    </xf>
    <xf numFmtId="164" fontId="0" fillId="4" borderId="35" xfId="0" applyNumberFormat="1" applyFont="1" applyFill="1" applyBorder="1" applyAlignment="1">
      <alignment horizontal="right"/>
    </xf>
    <xf numFmtId="165" fontId="0" fillId="4" borderId="41" xfId="0" applyNumberFormat="1" applyFont="1" applyFill="1" applyBorder="1" applyAlignment="1">
      <alignment horizontal="right"/>
    </xf>
    <xf numFmtId="165" fontId="0" fillId="4" borderId="35" xfId="0" applyNumberFormat="1" applyFont="1" applyFill="1" applyBorder="1"/>
    <xf numFmtId="0" fontId="0" fillId="4" borderId="57" xfId="0" applyFont="1" applyFill="1" applyBorder="1"/>
    <xf numFmtId="0" fontId="0" fillId="4" borderId="46" xfId="0" applyFont="1" applyFill="1" applyBorder="1"/>
    <xf numFmtId="165" fontId="0" fillId="10" borderId="31" xfId="0" applyNumberFormat="1" applyFont="1" applyFill="1" applyBorder="1"/>
    <xf numFmtId="175" fontId="0" fillId="0" borderId="4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6" borderId="31" xfId="0" applyFont="1" applyFill="1" applyBorder="1"/>
    <xf numFmtId="0" fontId="0" fillId="0" borderId="0" xfId="0" applyFont="1" applyAlignment="1">
      <alignment horizontal="left"/>
    </xf>
    <xf numFmtId="0" fontId="0" fillId="14" borderId="31" xfId="0" applyFont="1" applyFill="1" applyBorder="1"/>
    <xf numFmtId="0" fontId="0" fillId="15" borderId="31" xfId="0" applyFont="1" applyFill="1" applyBorder="1"/>
    <xf numFmtId="0" fontId="0" fillId="16" borderId="31" xfId="0" applyFont="1" applyFill="1" applyBorder="1"/>
    <xf numFmtId="0" fontId="0" fillId="10" borderId="9" xfId="0" applyFont="1" applyFill="1" applyBorder="1"/>
    <xf numFmtId="176" fontId="0" fillId="6" borderId="9" xfId="0" applyNumberFormat="1" applyFont="1" applyFill="1" applyBorder="1"/>
    <xf numFmtId="37" fontId="3" fillId="0" borderId="9" xfId="0" applyNumberFormat="1" applyFont="1" applyBorder="1"/>
    <xf numFmtId="37" fontId="15" fillId="0" borderId="0" xfId="0" applyNumberFormat="1" applyFont="1"/>
    <xf numFmtId="177" fontId="0" fillId="0" borderId="0" xfId="0" applyNumberFormat="1" applyFont="1"/>
    <xf numFmtId="0" fontId="0" fillId="4" borderId="56" xfId="0" applyFont="1" applyFill="1" applyBorder="1"/>
    <xf numFmtId="0" fontId="0" fillId="4" borderId="41" xfId="0" applyFont="1" applyFill="1" applyBorder="1"/>
    <xf numFmtId="165" fontId="0" fillId="4" borderId="31" xfId="0" applyNumberFormat="1" applyFont="1" applyFill="1" applyBorder="1" applyAlignment="1">
      <alignment horizontal="right"/>
    </xf>
    <xf numFmtId="0" fontId="0" fillId="4" borderId="31" xfId="0" applyFont="1" applyFill="1" applyBorder="1"/>
    <xf numFmtId="0" fontId="0" fillId="4" borderId="43" xfId="0" applyFont="1" applyFill="1" applyBorder="1"/>
    <xf numFmtId="175" fontId="0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5" fontId="0" fillId="4" borderId="31" xfId="0" applyNumberFormat="1" applyFont="1" applyFill="1" applyBorder="1"/>
    <xf numFmtId="165" fontId="0" fillId="4" borderId="41" xfId="0" applyNumberFormat="1" applyFont="1" applyFill="1" applyBorder="1"/>
    <xf numFmtId="165" fontId="0" fillId="4" borderId="43" xfId="0" applyNumberFormat="1" applyFont="1" applyFill="1" applyBorder="1"/>
    <xf numFmtId="165" fontId="11" fillId="10" borderId="31" xfId="0" applyNumberFormat="1" applyFont="1" applyFill="1" applyBorder="1"/>
    <xf numFmtId="0" fontId="16" fillId="3" borderId="58" xfId="0" applyFont="1" applyFill="1" applyBorder="1" applyAlignment="1">
      <alignment horizontal="center"/>
    </xf>
    <xf numFmtId="0" fontId="16" fillId="3" borderId="59" xfId="0" applyFont="1" applyFill="1" applyBorder="1" applyAlignment="1">
      <alignment horizontal="center" vertical="center" wrapText="1"/>
    </xf>
    <xf numFmtId="0" fontId="16" fillId="3" borderId="59" xfId="0" applyFont="1" applyFill="1" applyBorder="1"/>
    <xf numFmtId="0" fontId="0" fillId="4" borderId="50" xfId="0" applyFont="1" applyFill="1" applyBorder="1"/>
    <xf numFmtId="173" fontId="16" fillId="3" borderId="59" xfId="0" applyNumberFormat="1" applyFont="1" applyFill="1" applyBorder="1" applyAlignment="1">
      <alignment horizontal="right"/>
    </xf>
    <xf numFmtId="165" fontId="0" fillId="4" borderId="51" xfId="0" applyNumberFormat="1" applyFont="1" applyFill="1" applyBorder="1" applyAlignment="1">
      <alignment horizontal="right"/>
    </xf>
    <xf numFmtId="164" fontId="16" fillId="3" borderId="60" xfId="0" applyNumberFormat="1" applyFont="1" applyFill="1" applyBorder="1" applyAlignment="1">
      <alignment horizontal="right"/>
    </xf>
    <xf numFmtId="0" fontId="9" fillId="3" borderId="58" xfId="0" applyFont="1" applyFill="1" applyBorder="1" applyAlignment="1">
      <alignment horizontal="center"/>
    </xf>
    <xf numFmtId="0" fontId="9" fillId="6" borderId="59" xfId="0" applyFont="1" applyFill="1" applyBorder="1" applyAlignment="1">
      <alignment horizontal="center" vertical="center" wrapText="1"/>
    </xf>
    <xf numFmtId="175" fontId="0" fillId="0" borderId="44" xfId="0" applyNumberFormat="1" applyFont="1" applyBorder="1" applyAlignment="1">
      <alignment horizontal="center"/>
    </xf>
    <xf numFmtId="0" fontId="9" fillId="3" borderId="59" xfId="0" applyFont="1" applyFill="1" applyBorder="1"/>
    <xf numFmtId="0" fontId="0" fillId="0" borderId="54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166" fontId="9" fillId="3" borderId="59" xfId="0" applyNumberFormat="1" applyFont="1" applyFill="1" applyBorder="1"/>
    <xf numFmtId="164" fontId="0" fillId="0" borderId="44" xfId="0" applyNumberFormat="1" applyFont="1" applyBorder="1" applyAlignment="1">
      <alignment horizontal="center"/>
    </xf>
    <xf numFmtId="164" fontId="0" fillId="0" borderId="54" xfId="0" applyNumberFormat="1" applyFont="1" applyBorder="1" applyAlignment="1">
      <alignment horizontal="center"/>
    </xf>
    <xf numFmtId="173" fontId="9" fillId="3" borderId="37" xfId="0" applyNumberFormat="1" applyFont="1" applyFill="1" applyBorder="1" applyAlignment="1">
      <alignment horizontal="right"/>
    </xf>
    <xf numFmtId="0" fontId="10" fillId="4" borderId="9" xfId="0" applyFont="1" applyFill="1" applyBorder="1"/>
    <xf numFmtId="0" fontId="0" fillId="0" borderId="0" xfId="0" applyFont="1" applyAlignment="1">
      <alignment horizontal="right"/>
    </xf>
    <xf numFmtId="165" fontId="10" fillId="4" borderId="9" xfId="0" applyNumberFormat="1" applyFont="1" applyFill="1" applyBorder="1" applyAlignment="1">
      <alignment horizontal="right"/>
    </xf>
    <xf numFmtId="173" fontId="9" fillId="3" borderId="9" xfId="0" applyNumberFormat="1" applyFont="1" applyFill="1" applyBorder="1" applyAlignment="1">
      <alignment horizontal="right"/>
    </xf>
    <xf numFmtId="174" fontId="10" fillId="4" borderId="41" xfId="0" applyNumberFormat="1" applyFont="1" applyFill="1" applyBorder="1" applyAlignment="1">
      <alignment horizontal="right"/>
    </xf>
    <xf numFmtId="164" fontId="10" fillId="4" borderId="31" xfId="0" applyNumberFormat="1" applyFont="1" applyFill="1" applyBorder="1" applyAlignment="1">
      <alignment horizontal="right"/>
    </xf>
    <xf numFmtId="174" fontId="10" fillId="4" borderId="9" xfId="0" applyNumberFormat="1" applyFont="1" applyFill="1" applyBorder="1"/>
    <xf numFmtId="4" fontId="0" fillId="0" borderId="0" xfId="0" applyNumberFormat="1" applyFont="1" applyAlignment="1">
      <alignment horizontal="right"/>
    </xf>
    <xf numFmtId="164" fontId="10" fillId="4" borderId="9" xfId="0" applyNumberFormat="1" applyFont="1" applyFill="1" applyBorder="1"/>
    <xf numFmtId="164" fontId="10" fillId="4" borderId="35" xfId="0" applyNumberFormat="1" applyFont="1" applyFill="1" applyBorder="1"/>
    <xf numFmtId="165" fontId="10" fillId="4" borderId="14" xfId="0" applyNumberFormat="1" applyFont="1" applyFill="1" applyBorder="1"/>
    <xf numFmtId="165" fontId="10" fillId="4" borderId="9" xfId="0" applyNumberFormat="1" applyFont="1" applyFill="1" applyBorder="1"/>
    <xf numFmtId="165" fontId="2" fillId="10" borderId="31" xfId="0" applyNumberFormat="1" applyFont="1" applyFill="1" applyBorder="1"/>
    <xf numFmtId="17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10" borderId="41" xfId="0" applyFont="1" applyFill="1" applyBorder="1"/>
    <xf numFmtId="176" fontId="0" fillId="0" borderId="0" xfId="0" applyNumberFormat="1" applyFont="1"/>
    <xf numFmtId="0" fontId="0" fillId="17" borderId="35" xfId="0" applyFont="1" applyFill="1" applyBorder="1"/>
    <xf numFmtId="37" fontId="0" fillId="17" borderId="57" xfId="0" applyNumberFormat="1" applyFont="1" applyFill="1" applyBorder="1"/>
    <xf numFmtId="165" fontId="0" fillId="17" borderId="45" xfId="0" applyNumberFormat="1" applyFont="1" applyFill="1" applyBorder="1" applyAlignment="1">
      <alignment horizontal="right"/>
    </xf>
    <xf numFmtId="165" fontId="0" fillId="17" borderId="35" xfId="0" applyNumberFormat="1" applyFont="1" applyFill="1" applyBorder="1" applyAlignment="1">
      <alignment horizontal="right"/>
    </xf>
    <xf numFmtId="165" fontId="0" fillId="17" borderId="35" xfId="0" applyNumberFormat="1" applyFont="1" applyFill="1" applyBorder="1"/>
    <xf numFmtId="165" fontId="0" fillId="17" borderId="45" xfId="0" applyNumberFormat="1" applyFont="1" applyFill="1" applyBorder="1"/>
    <xf numFmtId="165" fontId="0" fillId="17" borderId="46" xfId="0" applyNumberFormat="1" applyFont="1" applyFill="1" applyBorder="1"/>
    <xf numFmtId="37" fontId="0" fillId="6" borderId="9" xfId="0" applyNumberFormat="1" applyFont="1" applyFill="1" applyBorder="1"/>
    <xf numFmtId="0" fontId="0" fillId="17" borderId="41" xfId="0" applyFont="1" applyFill="1" applyBorder="1"/>
    <xf numFmtId="3" fontId="0" fillId="17" borderId="31" xfId="0" applyNumberFormat="1" applyFont="1" applyFill="1" applyBorder="1"/>
    <xf numFmtId="165" fontId="0" fillId="17" borderId="56" xfId="0" applyNumberFormat="1" applyFont="1" applyFill="1" applyBorder="1" applyAlignment="1">
      <alignment horizontal="right"/>
    </xf>
    <xf numFmtId="165" fontId="0" fillId="17" borderId="51" xfId="0" applyNumberFormat="1" applyFont="1" applyFill="1" applyBorder="1" applyAlignment="1">
      <alignment horizontal="right"/>
    </xf>
    <xf numFmtId="165" fontId="0" fillId="17" borderId="50" xfId="0" applyNumberFormat="1" applyFont="1" applyFill="1" applyBorder="1" applyAlignment="1">
      <alignment horizontal="right"/>
    </xf>
    <xf numFmtId="165" fontId="0" fillId="17" borderId="41" xfId="0" applyNumberFormat="1" applyFont="1" applyFill="1" applyBorder="1"/>
    <xf numFmtId="165" fontId="0" fillId="17" borderId="56" xfId="0" applyNumberFormat="1" applyFont="1" applyFill="1" applyBorder="1"/>
    <xf numFmtId="165" fontId="0" fillId="17" borderId="51" xfId="0" applyNumberFormat="1" applyFont="1" applyFill="1" applyBorder="1"/>
    <xf numFmtId="165" fontId="0" fillId="17" borderId="43" xfId="0" applyNumberFormat="1" applyFont="1" applyFill="1" applyBorder="1"/>
    <xf numFmtId="165" fontId="0" fillId="17" borderId="41" xfId="0" applyNumberFormat="1" applyFont="1" applyFill="1" applyBorder="1" applyAlignment="1">
      <alignment horizontal="right"/>
    </xf>
    <xf numFmtId="3" fontId="0" fillId="17" borderId="57" xfId="0" applyNumberFormat="1" applyFont="1" applyFill="1" applyBorder="1"/>
    <xf numFmtId="165" fontId="0" fillId="17" borderId="57" xfId="0" applyNumberFormat="1" applyFont="1" applyFill="1" applyBorder="1"/>
    <xf numFmtId="0" fontId="0" fillId="17" borderId="57" xfId="0" applyFont="1" applyFill="1" applyBorder="1"/>
    <xf numFmtId="0" fontId="0" fillId="17" borderId="46" xfId="0" applyFont="1" applyFill="1" applyBorder="1"/>
    <xf numFmtId="0" fontId="9" fillId="3" borderId="61" xfId="0" applyFont="1" applyFill="1" applyBorder="1" applyAlignment="1">
      <alignment horizontal="center" vertical="center" wrapText="1"/>
    </xf>
    <xf numFmtId="0" fontId="9" fillId="3" borderId="61" xfId="0" applyFont="1" applyFill="1" applyBorder="1"/>
    <xf numFmtId="165" fontId="0" fillId="17" borderId="31" xfId="0" applyNumberFormat="1" applyFont="1" applyFill="1" applyBorder="1"/>
    <xf numFmtId="0" fontId="0" fillId="17" borderId="31" xfId="0" applyFont="1" applyFill="1" applyBorder="1"/>
    <xf numFmtId="0" fontId="0" fillId="17" borderId="43" xfId="0" applyFont="1" applyFill="1" applyBorder="1"/>
    <xf numFmtId="166" fontId="9" fillId="3" borderId="61" xfId="0" applyNumberFormat="1" applyFont="1" applyFill="1" applyBorder="1"/>
    <xf numFmtId="173" fontId="9" fillId="3" borderId="61" xfId="0" applyNumberFormat="1" applyFont="1" applyFill="1" applyBorder="1" applyAlignment="1">
      <alignment horizontal="right"/>
    </xf>
    <xf numFmtId="164" fontId="9" fillId="3" borderId="6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8" fontId="16" fillId="3" borderId="59" xfId="0" applyNumberFormat="1" applyFont="1" applyFill="1" applyBorder="1" applyAlignment="1">
      <alignment horizontal="right"/>
    </xf>
    <xf numFmtId="0" fontId="0" fillId="3" borderId="59" xfId="0" applyFont="1" applyFill="1" applyBorder="1" applyAlignment="1">
      <alignment wrapText="1"/>
    </xf>
    <xf numFmtId="165" fontId="0" fillId="17" borderId="57" xfId="0" applyNumberFormat="1" applyFont="1" applyFill="1" applyBorder="1" applyAlignment="1">
      <alignment horizontal="right"/>
    </xf>
    <xf numFmtId="0" fontId="0" fillId="17" borderId="51" xfId="0" applyFont="1" applyFill="1" applyBorder="1"/>
    <xf numFmtId="3" fontId="0" fillId="17" borderId="51" xfId="0" applyNumberFormat="1" applyFont="1" applyFill="1" applyBorder="1" applyAlignment="1">
      <alignment horizontal="right"/>
    </xf>
    <xf numFmtId="165" fontId="0" fillId="17" borderId="63" xfId="0" applyNumberFormat="1" applyFont="1" applyFill="1" applyBorder="1" applyAlignment="1">
      <alignment horizontal="right"/>
    </xf>
    <xf numFmtId="165" fontId="0" fillId="17" borderId="63" xfId="0" applyNumberFormat="1" applyFont="1" applyFill="1" applyBorder="1"/>
    <xf numFmtId="0" fontId="0" fillId="17" borderId="63" xfId="0" applyFont="1" applyFill="1" applyBorder="1"/>
    <xf numFmtId="0" fontId="0" fillId="17" borderId="52" xfId="0" applyFont="1" applyFill="1" applyBorder="1"/>
    <xf numFmtId="3" fontId="0" fillId="17" borderId="41" xfId="0" applyNumberFormat="1" applyFont="1" applyFill="1" applyBorder="1" applyAlignment="1">
      <alignment horizontal="right"/>
    </xf>
    <xf numFmtId="165" fontId="0" fillId="17" borderId="50" xfId="0" applyNumberFormat="1" applyFont="1" applyFill="1" applyBorder="1"/>
    <xf numFmtId="165" fontId="0" fillId="17" borderId="52" xfId="0" applyNumberFormat="1" applyFont="1" applyFill="1" applyBorder="1"/>
    <xf numFmtId="3" fontId="0" fillId="17" borderId="9" xfId="0" applyNumberFormat="1" applyFont="1" applyFill="1" applyBorder="1"/>
    <xf numFmtId="165" fontId="0" fillId="17" borderId="31" xfId="0" applyNumberFormat="1" applyFont="1" applyFill="1" applyBorder="1" applyAlignment="1">
      <alignment horizontal="right"/>
    </xf>
    <xf numFmtId="165" fontId="0" fillId="17" borderId="9" xfId="0" applyNumberFormat="1" applyFont="1" applyFill="1" applyBorder="1" applyAlignment="1">
      <alignment horizontal="right"/>
    </xf>
    <xf numFmtId="165" fontId="0" fillId="17" borderId="9" xfId="0" applyNumberFormat="1" applyFont="1" applyFill="1" applyBorder="1"/>
    <xf numFmtId="165" fontId="0" fillId="17" borderId="46" xfId="0" applyNumberFormat="1" applyFont="1" applyFill="1" applyBorder="1" applyAlignment="1">
      <alignment horizontal="right"/>
    </xf>
    <xf numFmtId="0" fontId="10" fillId="17" borderId="9" xfId="0" applyFont="1" applyFill="1" applyBorder="1"/>
    <xf numFmtId="165" fontId="10" fillId="17" borderId="35" xfId="0" applyNumberFormat="1" applyFont="1" applyFill="1" applyBorder="1" applyAlignment="1">
      <alignment horizontal="right"/>
    </xf>
    <xf numFmtId="165" fontId="10" fillId="17" borderId="41" xfId="0" applyNumberFormat="1" applyFont="1" applyFill="1" applyBorder="1" applyAlignment="1">
      <alignment horizontal="right"/>
    </xf>
    <xf numFmtId="165" fontId="10" fillId="17" borderId="57" xfId="0" applyNumberFormat="1" applyFont="1" applyFill="1" applyBorder="1"/>
    <xf numFmtId="165" fontId="10" fillId="17" borderId="35" xfId="0" applyNumberFormat="1" applyFont="1" applyFill="1" applyBorder="1"/>
    <xf numFmtId="165" fontId="10" fillId="17" borderId="45" xfId="0" applyNumberFormat="1" applyFont="1" applyFill="1" applyBorder="1"/>
    <xf numFmtId="165" fontId="0" fillId="17" borderId="13" xfId="0" applyNumberFormat="1" applyFont="1" applyFill="1" applyBorder="1" applyAlignment="1">
      <alignment horizontal="right"/>
    </xf>
    <xf numFmtId="165" fontId="10" fillId="17" borderId="46" xfId="0" applyNumberFormat="1" applyFont="1" applyFill="1" applyBorder="1"/>
    <xf numFmtId="165" fontId="10" fillId="17" borderId="9" xfId="0" applyNumberFormat="1" applyFont="1" applyFill="1" applyBorder="1"/>
    <xf numFmtId="171" fontId="9" fillId="3" borderId="37" xfId="0" applyNumberFormat="1" applyFont="1" applyFill="1" applyBorder="1" applyAlignment="1">
      <alignment horizontal="right"/>
    </xf>
    <xf numFmtId="165" fontId="10" fillId="17" borderId="14" xfId="0" applyNumberFormat="1" applyFont="1" applyFill="1" applyBorder="1"/>
    <xf numFmtId="164" fontId="9" fillId="3" borderId="38" xfId="0" applyNumberFormat="1" applyFont="1" applyFill="1" applyBorder="1" applyAlignment="1">
      <alignment horizontal="right"/>
    </xf>
    <xf numFmtId="165" fontId="10" fillId="17" borderId="15" xfId="0" applyNumberFormat="1" applyFont="1" applyFill="1" applyBorder="1"/>
    <xf numFmtId="179" fontId="9" fillId="0" borderId="0" xfId="0" applyNumberFormat="1" applyFont="1" applyAlignment="1">
      <alignment horizontal="center"/>
    </xf>
    <xf numFmtId="171" fontId="0" fillId="0" borderId="0" xfId="0" applyNumberFormat="1" applyFont="1" applyAlignment="1">
      <alignment horizontal="center"/>
    </xf>
    <xf numFmtId="180" fontId="0" fillId="0" borderId="0" xfId="0" applyNumberFormat="1" applyFont="1"/>
    <xf numFmtId="0" fontId="10" fillId="0" borderId="2" xfId="0" applyFont="1" applyBorder="1" applyAlignment="1">
      <alignment horizontal="right"/>
    </xf>
    <xf numFmtId="164" fontId="10" fillId="0" borderId="9" xfId="0" applyNumberFormat="1" applyFont="1" applyBorder="1" applyAlignment="1">
      <alignment horizontal="right"/>
    </xf>
    <xf numFmtId="171" fontId="9" fillId="3" borderId="9" xfId="0" applyNumberFormat="1" applyFont="1" applyFill="1" applyBorder="1" applyAlignment="1">
      <alignment horizontal="right"/>
    </xf>
    <xf numFmtId="165" fontId="10" fillId="0" borderId="9" xfId="0" applyNumberFormat="1" applyFont="1" applyBorder="1" applyAlignment="1">
      <alignment horizontal="right"/>
    </xf>
    <xf numFmtId="164" fontId="9" fillId="3" borderId="40" xfId="0" applyNumberFormat="1" applyFont="1" applyFill="1" applyBorder="1" applyAlignment="1">
      <alignment horizontal="right"/>
    </xf>
    <xf numFmtId="165" fontId="10" fillId="0" borderId="4" xfId="0" applyNumberFormat="1" applyFont="1" applyBorder="1"/>
    <xf numFmtId="165" fontId="10" fillId="0" borderId="9" xfId="0" applyNumberFormat="1" applyFont="1" applyBorder="1"/>
    <xf numFmtId="164" fontId="10" fillId="0" borderId="9" xfId="0" applyNumberFormat="1" applyFont="1" applyBorder="1"/>
    <xf numFmtId="164" fontId="10" fillId="0" borderId="54" xfId="0" applyNumberFormat="1" applyFont="1" applyBorder="1"/>
    <xf numFmtId="169" fontId="10" fillId="0" borderId="64" xfId="0" applyNumberFormat="1" applyFont="1" applyBorder="1"/>
    <xf numFmtId="181" fontId="0" fillId="0" borderId="0" xfId="0" applyNumberFormat="1" applyFont="1"/>
    <xf numFmtId="166" fontId="11" fillId="0" borderId="0" xfId="0" applyNumberFormat="1" applyFont="1"/>
    <xf numFmtId="182" fontId="0" fillId="0" borderId="0" xfId="0" applyNumberFormat="1" applyFont="1"/>
    <xf numFmtId="2" fontId="0" fillId="0" borderId="0" xfId="0" applyNumberFormat="1" applyFont="1"/>
    <xf numFmtId="0" fontId="0" fillId="10" borderId="31" xfId="0" applyFont="1" applyFill="1" applyBorder="1" applyAlignment="1">
      <alignment horizontal="right"/>
    </xf>
    <xf numFmtId="37" fontId="0" fillId="0" borderId="0" xfId="0" applyNumberFormat="1" applyFont="1"/>
    <xf numFmtId="0" fontId="11" fillId="12" borderId="15" xfId="0" applyFont="1" applyFill="1" applyBorder="1" applyAlignment="1">
      <alignment horizontal="center"/>
    </xf>
    <xf numFmtId="0" fontId="11" fillId="12" borderId="14" xfId="0" applyFont="1" applyFill="1" applyBorder="1" applyAlignment="1">
      <alignment horizontal="center"/>
    </xf>
    <xf numFmtId="169" fontId="17" fillId="4" borderId="13" xfId="0" applyNumberFormat="1" applyFont="1" applyFill="1" applyBorder="1" applyAlignment="1">
      <alignment horizontal="center"/>
    </xf>
    <xf numFmtId="169" fontId="17" fillId="4" borderId="9" xfId="0" applyNumberFormat="1" applyFont="1" applyFill="1" applyBorder="1" applyAlignment="1">
      <alignment horizontal="center"/>
    </xf>
    <xf numFmtId="169" fontId="17" fillId="4" borderId="14" xfId="0" applyNumberFormat="1" applyFont="1" applyFill="1" applyBorder="1" applyAlignment="1">
      <alignment horizontal="center"/>
    </xf>
    <xf numFmtId="0" fontId="15" fillId="0" borderId="0" xfId="0" applyFont="1"/>
    <xf numFmtId="169" fontId="17" fillId="17" borderId="13" xfId="0" applyNumberFormat="1" applyFont="1" applyFill="1" applyBorder="1" applyAlignment="1">
      <alignment horizontal="center"/>
    </xf>
    <xf numFmtId="169" fontId="17" fillId="17" borderId="9" xfId="0" applyNumberFormat="1" applyFont="1" applyFill="1" applyBorder="1" applyAlignment="1">
      <alignment horizontal="center"/>
    </xf>
    <xf numFmtId="169" fontId="18" fillId="0" borderId="2" xfId="0" applyNumberFormat="1" applyFont="1" applyBorder="1" applyAlignment="1">
      <alignment horizontal="center"/>
    </xf>
    <xf numFmtId="169" fontId="18" fillId="0" borderId="9" xfId="0" applyNumberFormat="1" applyFont="1" applyBorder="1" applyAlignment="1">
      <alignment horizontal="center"/>
    </xf>
    <xf numFmtId="169" fontId="18" fillId="0" borderId="4" xfId="0" applyNumberFormat="1" applyFont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10" borderId="31" xfId="0" applyNumberFormat="1" applyFont="1" applyFill="1" applyBorder="1"/>
    <xf numFmtId="164" fontId="0" fillId="10" borderId="31" xfId="0" applyNumberFormat="1" applyFont="1" applyFill="1" applyBorder="1"/>
    <xf numFmtId="183" fontId="0" fillId="0" borderId="0" xfId="0" applyNumberFormat="1" applyFont="1"/>
    <xf numFmtId="0" fontId="15" fillId="10" borderId="31" xfId="0" applyFont="1" applyFill="1" applyBorder="1"/>
    <xf numFmtId="1" fontId="0" fillId="10" borderId="31" xfId="0" applyNumberFormat="1" applyFont="1" applyFill="1" applyBorder="1"/>
    <xf numFmtId="4" fontId="0" fillId="10" borderId="31" xfId="0" applyNumberFormat="1" applyFont="1" applyFill="1" applyBorder="1"/>
    <xf numFmtId="169" fontId="16" fillId="3" borderId="59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65" xfId="0" applyFont="1" applyBorder="1"/>
    <xf numFmtId="4" fontId="9" fillId="0" borderId="65" xfId="0" applyNumberFormat="1" applyFont="1" applyBorder="1"/>
    <xf numFmtId="0" fontId="9" fillId="18" borderId="66" xfId="0" applyFont="1" applyFill="1" applyBorder="1" applyAlignment="1">
      <alignment horizontal="center"/>
    </xf>
    <xf numFmtId="0" fontId="9" fillId="18" borderId="67" xfId="0" applyFont="1" applyFill="1" applyBorder="1" applyAlignment="1">
      <alignment horizontal="center"/>
    </xf>
    <xf numFmtId="173" fontId="16" fillId="18" borderId="67" xfId="0" applyNumberFormat="1" applyFont="1" applyFill="1" applyBorder="1" applyAlignment="1">
      <alignment horizontal="center"/>
    </xf>
    <xf numFmtId="4" fontId="16" fillId="18" borderId="67" xfId="0" applyNumberFormat="1" applyFont="1" applyFill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166" fontId="9" fillId="0" borderId="69" xfId="0" applyNumberFormat="1" applyFont="1" applyBorder="1" applyAlignment="1">
      <alignment horizontal="center"/>
    </xf>
    <xf numFmtId="173" fontId="9" fillId="0" borderId="69" xfId="0" applyNumberFormat="1" applyFont="1" applyBorder="1" applyAlignment="1">
      <alignment horizontal="center"/>
    </xf>
    <xf numFmtId="4" fontId="9" fillId="0" borderId="69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left"/>
    </xf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166" fontId="9" fillId="0" borderId="71" xfId="0" applyNumberFormat="1" applyFont="1" applyBorder="1" applyAlignment="1">
      <alignment horizontal="center"/>
    </xf>
    <xf numFmtId="173" fontId="9" fillId="0" borderId="71" xfId="0" applyNumberFormat="1" applyFont="1" applyBorder="1" applyAlignment="1">
      <alignment horizontal="center"/>
    </xf>
    <xf numFmtId="4" fontId="9" fillId="0" borderId="71" xfId="0" applyNumberFormat="1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66" fontId="9" fillId="0" borderId="73" xfId="0" applyNumberFormat="1" applyFont="1" applyBorder="1" applyAlignment="1">
      <alignment horizontal="center"/>
    </xf>
    <xf numFmtId="173" fontId="9" fillId="0" borderId="73" xfId="0" applyNumberFormat="1" applyFont="1" applyBorder="1" applyAlignment="1">
      <alignment horizontal="center"/>
    </xf>
    <xf numFmtId="4" fontId="9" fillId="0" borderId="73" xfId="0" applyNumberFormat="1" applyFont="1" applyBorder="1" applyAlignment="1">
      <alignment horizontal="center"/>
    </xf>
    <xf numFmtId="173" fontId="16" fillId="0" borderId="66" xfId="0" applyNumberFormat="1" applyFont="1" applyBorder="1" applyAlignment="1">
      <alignment horizontal="center"/>
    </xf>
    <xf numFmtId="4" fontId="16" fillId="0" borderId="66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right"/>
    </xf>
    <xf numFmtId="169" fontId="9" fillId="0" borderId="0" xfId="0" applyNumberFormat="1" applyFont="1"/>
    <xf numFmtId="173" fontId="9" fillId="0" borderId="0" xfId="0" applyNumberFormat="1" applyFont="1" applyAlignment="1">
      <alignment horizontal="right"/>
    </xf>
    <xf numFmtId="184" fontId="9" fillId="0" borderId="0" xfId="0" applyNumberFormat="1" applyFont="1" applyAlignment="1">
      <alignment horizontal="right"/>
    </xf>
    <xf numFmtId="185" fontId="9" fillId="0" borderId="0" xfId="0" applyNumberFormat="1" applyFont="1"/>
    <xf numFmtId="186" fontId="9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/>
    </xf>
    <xf numFmtId="187" fontId="9" fillId="0" borderId="0" xfId="0" applyNumberFormat="1" applyFont="1"/>
    <xf numFmtId="164" fontId="11" fillId="12" borderId="2" xfId="0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10" fillId="0" borderId="2" xfId="0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10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0" fontId="14" fillId="17" borderId="5" xfId="0" applyFont="1" applyFill="1" applyBorder="1" applyAlignment="1">
      <alignment horizontal="center" vertical="center" textRotation="255" wrapText="1"/>
    </xf>
    <xf numFmtId="0" fontId="4" fillId="0" borderId="12" xfId="0" applyFont="1" applyBorder="1"/>
    <xf numFmtId="0" fontId="4" fillId="0" borderId="54" xfId="0" applyFont="1" applyBorder="1"/>
    <xf numFmtId="0" fontId="2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2" fillId="12" borderId="5" xfId="0" quotePrefix="1" applyFont="1" applyFill="1" applyBorder="1" applyAlignment="1">
      <alignment horizontal="center" vertical="center" wrapText="1"/>
    </xf>
    <xf numFmtId="0" fontId="4" fillId="0" borderId="10" xfId="0" applyFont="1" applyBorder="1"/>
    <xf numFmtId="0" fontId="11" fillId="0" borderId="11" xfId="0" applyFont="1" applyBorder="1" applyAlignment="1">
      <alignment horizontal="center"/>
    </xf>
    <xf numFmtId="164" fontId="0" fillId="4" borderId="5" xfId="0" applyNumberFormat="1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/>
    </xf>
    <xf numFmtId="0" fontId="14" fillId="4" borderId="55" xfId="0" applyFont="1" applyFill="1" applyBorder="1" applyAlignment="1">
      <alignment horizontal="center" textRotation="255" wrapText="1"/>
    </xf>
    <xf numFmtId="174" fontId="0" fillId="4" borderId="5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12" fillId="12" borderId="48" xfId="0" applyFont="1" applyFill="1" applyBorder="1" applyAlignment="1">
      <alignment horizontal="center" wrapText="1"/>
    </xf>
    <xf numFmtId="0" fontId="4" fillId="0" borderId="49" xfId="0" applyFont="1" applyBorder="1"/>
    <xf numFmtId="0" fontId="2" fillId="12" borderId="47" xfId="0" applyFont="1" applyFill="1" applyBorder="1" applyAlignment="1">
      <alignment horizontal="center" vertical="center" wrapText="1"/>
    </xf>
    <xf numFmtId="0" fontId="4" fillId="0" borderId="53" xfId="0" applyFont="1" applyBorder="1"/>
    <xf numFmtId="172" fontId="8" fillId="11" borderId="32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34" xfId="0" applyFont="1" applyBorder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3" fillId="5" borderId="2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" fillId="8" borderId="16" xfId="0" applyFont="1" applyFill="1" applyBorder="1" applyAlignment="1">
      <alignment horizontal="center"/>
    </xf>
    <xf numFmtId="0" fontId="0" fillId="0" borderId="22" xfId="0" applyFont="1" applyBorder="1" applyAlignment="1">
      <alignment horizontal="center" vertical="center" textRotation="90"/>
    </xf>
    <xf numFmtId="0" fontId="4" fillId="0" borderId="25" xfId="0" applyFont="1" applyBorder="1"/>
    <xf numFmtId="0" fontId="4" fillId="0" borderId="28" xfId="0" applyFont="1" applyBorder="1"/>
    <xf numFmtId="0" fontId="0" fillId="0" borderId="23" xfId="0" applyFont="1" applyBorder="1" applyAlignment="1">
      <alignment horizontal="center" vertical="center" textRotation="90"/>
    </xf>
    <xf numFmtId="0" fontId="4" fillId="0" borderId="26" xfId="0" applyFont="1" applyBorder="1"/>
    <xf numFmtId="0" fontId="4" fillId="0" borderId="29" xfId="0" applyFont="1" applyBorder="1"/>
    <xf numFmtId="0" fontId="3" fillId="0" borderId="22" xfId="0" applyFont="1" applyBorder="1" applyAlignment="1">
      <alignment horizontal="center" vertical="center" textRotation="90"/>
    </xf>
    <xf numFmtId="0" fontId="0" fillId="6" borderId="16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2" fillId="7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43</xdr:row>
      <xdr:rowOff>104775</xdr:rowOff>
    </xdr:from>
    <xdr:to>
      <xdr:col>9</xdr:col>
      <xdr:colOff>133350</xdr:colOff>
      <xdr:row>50</xdr:row>
      <xdr:rowOff>47625</xdr:rowOff>
    </xdr:to>
    <xdr:sp macro="" textlink="">
      <xdr:nvSpPr>
        <xdr:cNvPr id="3" name="Shape 3"/>
        <xdr:cNvSpPr txBox="1"/>
      </xdr:nvSpPr>
      <xdr:spPr>
        <a:xfrm>
          <a:off x="178688" y="3146588"/>
          <a:ext cx="10334625" cy="1266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**Si el IAR/12 es menor a la suma de CVTn mas el IVDT recolectado, el monto del CC será cero y la diferencia debe quedar registrada en la cuenta liquidadora del MER del EOR. (CRIE-NP-19-2012).</a:t>
          </a:r>
          <a:endParaRPr sz="14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++  Excedente (+)/Faltante(-)</a:t>
          </a:r>
          <a:endParaRPr sz="1400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904875</xdr:colOff>
      <xdr:row>39</xdr:row>
      <xdr:rowOff>85725</xdr:rowOff>
    </xdr:to>
    <xdr:sp macro="" textlink="">
      <xdr:nvSpPr>
        <xdr:cNvPr id="205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904875</xdr:colOff>
      <xdr:row>39</xdr:row>
      <xdr:rowOff>85725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50</xdr:row>
      <xdr:rowOff>85725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50</xdr:row>
      <xdr:rowOff>85725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000"/>
  <sheetViews>
    <sheetView showGridLines="0" tabSelected="1" workbookViewId="0"/>
  </sheetViews>
  <sheetFormatPr baseColWidth="10" defaultColWidth="14.42578125" defaultRowHeight="15" customHeight="1"/>
  <cols>
    <col min="1" max="1" width="20.5703125" customWidth="1"/>
    <col min="2" max="2" width="7" customWidth="1"/>
    <col min="3" max="3" width="46.5703125" customWidth="1"/>
    <col min="4" max="4" width="19.140625" customWidth="1"/>
    <col min="5" max="5" width="17.7109375" customWidth="1"/>
    <col min="6" max="6" width="18.28515625" customWidth="1"/>
    <col min="7" max="7" width="16.28515625" customWidth="1"/>
    <col min="8" max="8" width="18" customWidth="1"/>
    <col min="9" max="9" width="14.7109375" customWidth="1"/>
    <col min="10" max="10" width="18" customWidth="1"/>
    <col min="11" max="11" width="20.42578125" customWidth="1"/>
    <col min="12" max="12" width="15.7109375" hidden="1" customWidth="1"/>
    <col min="13" max="13" width="15.85546875" hidden="1" customWidth="1"/>
    <col min="14" max="14" width="16" hidden="1" customWidth="1"/>
    <col min="15" max="15" width="17.7109375" hidden="1" customWidth="1"/>
    <col min="16" max="16" width="32.7109375" customWidth="1"/>
    <col min="17" max="17" width="15.7109375" customWidth="1"/>
    <col min="18" max="18" width="16" customWidth="1"/>
    <col min="19" max="19" width="14.42578125" customWidth="1"/>
    <col min="20" max="20" width="15.85546875" customWidth="1"/>
    <col min="21" max="21" width="14.28515625" customWidth="1"/>
    <col min="22" max="22" width="12.42578125" customWidth="1"/>
    <col min="23" max="23" width="1.140625" customWidth="1"/>
    <col min="24" max="24" width="15.28515625" customWidth="1"/>
    <col min="25" max="25" width="5.7109375" customWidth="1"/>
    <col min="26" max="34" width="1.5703125" customWidth="1"/>
    <col min="35" max="36" width="6.5703125" customWidth="1"/>
    <col min="37" max="38" width="8.85546875" customWidth="1"/>
    <col min="39" max="39" width="6.5703125" customWidth="1"/>
    <col min="40" max="40" width="15" customWidth="1"/>
    <col min="41" max="41" width="15.140625" customWidth="1"/>
    <col min="42" max="43" width="6.5703125" customWidth="1"/>
    <col min="44" max="44" width="15.42578125" customWidth="1"/>
    <col min="45" max="45" width="3.42578125" customWidth="1"/>
    <col min="46" max="46" width="16.85546875" customWidth="1"/>
    <col min="47" max="47" width="20.28515625" customWidth="1"/>
    <col min="48" max="48" width="14" customWidth="1"/>
    <col min="49" max="50" width="13.5703125" customWidth="1"/>
    <col min="51" max="51" width="15.42578125" customWidth="1"/>
    <col min="52" max="52" width="3.42578125" customWidth="1"/>
    <col min="53" max="53" width="16.85546875" customWidth="1"/>
    <col min="54" max="54" width="21.28515625" customWidth="1"/>
    <col min="55" max="55" width="14" customWidth="1"/>
    <col min="56" max="56" width="15.42578125" customWidth="1"/>
    <col min="57" max="57" width="26.140625" customWidth="1"/>
    <col min="58" max="58" width="6.5703125" customWidth="1"/>
    <col min="59" max="59" width="51.140625" customWidth="1"/>
    <col min="60" max="60" width="17.7109375" customWidth="1"/>
    <col min="61" max="61" width="1.28515625" customWidth="1"/>
    <col min="62" max="62" width="14.7109375" customWidth="1"/>
    <col min="63" max="63" width="3" customWidth="1"/>
    <col min="64" max="64" width="11.7109375" customWidth="1"/>
    <col min="65" max="65" width="6.28515625" customWidth="1"/>
    <col min="66" max="66" width="15.140625" customWidth="1"/>
    <col min="67" max="68" width="11.42578125" customWidth="1"/>
    <col min="69" max="69" width="13.7109375" customWidth="1"/>
    <col min="70" max="70" width="16.140625" customWidth="1"/>
    <col min="71" max="71" width="11.42578125" customWidth="1"/>
  </cols>
  <sheetData>
    <row r="1" spans="1:71">
      <c r="A1" s="27"/>
      <c r="B1" s="27"/>
      <c r="C1" s="71" t="s">
        <v>356</v>
      </c>
      <c r="D1" s="71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</row>
    <row r="2" spans="1:71">
      <c r="A2" s="27"/>
      <c r="B2" s="27"/>
      <c r="C2" s="71" t="s">
        <v>357</v>
      </c>
      <c r="D2" s="71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1:71">
      <c r="A3" s="27"/>
      <c r="B3" s="27"/>
      <c r="C3" s="71" t="s">
        <v>358</v>
      </c>
      <c r="D3" s="71"/>
      <c r="E3" s="329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27"/>
      <c r="Q3" s="310" t="s">
        <v>359</v>
      </c>
      <c r="R3" s="308"/>
      <c r="S3" s="308"/>
      <c r="T3" s="308"/>
      <c r="U3" s="308"/>
      <c r="V3" s="308"/>
      <c r="W3" s="308"/>
      <c r="X3" s="309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1:71">
      <c r="A4" s="27"/>
      <c r="B4" s="27"/>
      <c r="C4" s="71"/>
      <c r="D4" s="71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27"/>
      <c r="Q4" s="72" t="s">
        <v>11</v>
      </c>
      <c r="R4" s="73" t="s">
        <v>12</v>
      </c>
      <c r="S4" s="72" t="s">
        <v>13</v>
      </c>
      <c r="T4" s="73" t="s">
        <v>14</v>
      </c>
      <c r="U4" s="72" t="s">
        <v>15</v>
      </c>
      <c r="V4" s="74" t="s">
        <v>60</v>
      </c>
      <c r="W4" s="75"/>
      <c r="X4" s="76" t="s">
        <v>360</v>
      </c>
      <c r="Y4" s="323"/>
      <c r="Z4" s="312"/>
      <c r="AA4" s="312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1:71">
      <c r="A5" s="27"/>
      <c r="B5" s="27"/>
      <c r="C5" s="71"/>
      <c r="D5" s="71"/>
      <c r="E5" s="13"/>
      <c r="F5" s="13"/>
      <c r="G5" s="27"/>
      <c r="H5" s="13"/>
      <c r="I5" s="13"/>
      <c r="J5" s="27"/>
      <c r="K5" s="27"/>
      <c r="L5" s="71"/>
      <c r="M5" s="71"/>
      <c r="N5" s="71"/>
      <c r="O5" s="71"/>
      <c r="P5" s="27"/>
      <c r="Q5" s="77">
        <f>'CALCULO CC AGENTES'!F297</f>
        <v>830341.73199999996</v>
      </c>
      <c r="R5" s="78">
        <f>'CALCULO CC AGENTES'!F298</f>
        <v>511588.86050000001</v>
      </c>
      <c r="S5" s="78">
        <f>'CALCULO CC AGENTES'!F299</f>
        <v>660537.61239999998</v>
      </c>
      <c r="T5" s="78">
        <f>'CALCULO CC AGENTES'!F300</f>
        <v>365981.89899999998</v>
      </c>
      <c r="U5" s="78">
        <f>'CALCULO CC AGENTES'!F301</f>
        <v>712445.5</v>
      </c>
      <c r="V5" s="78">
        <f>'CALCULO CC AGENTES'!F302</f>
        <v>822888.55500000005</v>
      </c>
      <c r="W5" s="79"/>
      <c r="X5" s="78">
        <f>SUM(Q5:V5)</f>
        <v>3903784.1589000002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1:71" ht="5.25" customHeight="1">
      <c r="A6" s="27"/>
      <c r="B6" s="27"/>
      <c r="C6" s="71"/>
      <c r="D6" s="71"/>
      <c r="E6" s="27"/>
      <c r="F6" s="27"/>
      <c r="G6" s="27"/>
      <c r="H6" s="27"/>
      <c r="I6" s="27"/>
      <c r="J6" s="27"/>
      <c r="K6" s="27"/>
      <c r="L6" s="71"/>
      <c r="M6" s="71"/>
      <c r="N6" s="71"/>
      <c r="O6" s="7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</row>
    <row r="7" spans="1:71" ht="15.75">
      <c r="A7" s="27"/>
      <c r="B7" s="27"/>
      <c r="C7" s="27"/>
      <c r="D7" s="325" t="s">
        <v>361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9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43.5" customHeight="1">
      <c r="A8" s="27"/>
      <c r="B8" s="27"/>
      <c r="C8" s="27"/>
      <c r="D8" s="80"/>
      <c r="E8" s="81" t="s">
        <v>362</v>
      </c>
      <c r="F8" s="82"/>
      <c r="G8" s="332" t="s">
        <v>363</v>
      </c>
      <c r="H8" s="319" t="s">
        <v>364</v>
      </c>
      <c r="I8" s="319" t="s">
        <v>365</v>
      </c>
      <c r="J8" s="319" t="s">
        <v>366</v>
      </c>
      <c r="K8" s="321" t="s">
        <v>367</v>
      </c>
      <c r="L8" s="330" t="s">
        <v>368</v>
      </c>
      <c r="M8" s="331"/>
      <c r="N8" s="319" t="s">
        <v>22</v>
      </c>
      <c r="O8" s="321" t="s">
        <v>369</v>
      </c>
      <c r="P8" s="319" t="s">
        <v>370</v>
      </c>
      <c r="Q8" s="320" t="s">
        <v>11</v>
      </c>
      <c r="R8" s="320" t="s">
        <v>12</v>
      </c>
      <c r="S8" s="320" t="s">
        <v>13</v>
      </c>
      <c r="T8" s="320" t="s">
        <v>14</v>
      </c>
      <c r="U8" s="320" t="s">
        <v>15</v>
      </c>
      <c r="V8" s="320" t="s">
        <v>60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01.25" customHeight="1">
      <c r="A9" s="83" t="s">
        <v>371</v>
      </c>
      <c r="B9" s="83" t="s">
        <v>372</v>
      </c>
      <c r="C9" s="84" t="s">
        <v>373</v>
      </c>
      <c r="D9" s="85" t="s">
        <v>374</v>
      </c>
      <c r="E9" s="86" t="s">
        <v>375</v>
      </c>
      <c r="F9" s="87" t="s">
        <v>376</v>
      </c>
      <c r="G9" s="333"/>
      <c r="H9" s="318"/>
      <c r="I9" s="322"/>
      <c r="J9" s="318"/>
      <c r="K9" s="318"/>
      <c r="L9" s="88" t="s">
        <v>377</v>
      </c>
      <c r="M9" s="84" t="s">
        <v>378</v>
      </c>
      <c r="N9" s="318"/>
      <c r="O9" s="318"/>
      <c r="P9" s="318"/>
      <c r="Q9" s="318"/>
      <c r="R9" s="318"/>
      <c r="S9" s="318"/>
      <c r="T9" s="318"/>
      <c r="U9" s="318"/>
      <c r="V9" s="318"/>
      <c r="W9" s="89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27"/>
      <c r="AJ9" s="27"/>
      <c r="AK9" s="91" t="s">
        <v>379</v>
      </c>
      <c r="AL9" s="91" t="s">
        <v>380</v>
      </c>
      <c r="AM9" s="91" t="s">
        <v>381</v>
      </c>
      <c r="AN9" s="92" t="s">
        <v>382</v>
      </c>
      <c r="AO9" s="92" t="s">
        <v>383</v>
      </c>
      <c r="AP9" s="27"/>
      <c r="AQ9" s="27"/>
      <c r="AR9" s="49" t="s">
        <v>19</v>
      </c>
      <c r="AS9" s="27"/>
      <c r="AT9" s="27"/>
      <c r="AU9" s="49" t="str">
        <f>AN9</f>
        <v>*CVTn
AGOSTO</v>
      </c>
      <c r="AV9" s="49"/>
      <c r="AW9" s="49"/>
      <c r="AX9" s="49"/>
      <c r="AY9" s="49" t="s">
        <v>20</v>
      </c>
      <c r="AZ9" s="49"/>
      <c r="BA9" s="49"/>
      <c r="BB9" s="49" t="str">
        <f>AO9</f>
        <v>*IVDT
AGOSTO</v>
      </c>
      <c r="BC9" s="27"/>
      <c r="BD9" s="27"/>
      <c r="BE9" s="93"/>
      <c r="BF9" s="94" t="s">
        <v>350</v>
      </c>
      <c r="BG9" s="94" t="s">
        <v>384</v>
      </c>
      <c r="BH9" s="95" t="s">
        <v>385</v>
      </c>
      <c r="BI9" s="27"/>
      <c r="BJ9" s="95" t="s">
        <v>386</v>
      </c>
      <c r="BK9" s="27"/>
      <c r="BL9" s="27"/>
      <c r="BM9" s="27"/>
      <c r="BN9" s="27"/>
      <c r="BO9" s="27"/>
      <c r="BP9" s="27"/>
      <c r="BQ9" s="27"/>
      <c r="BR9" s="27"/>
      <c r="BS9" s="27"/>
    </row>
    <row r="10" spans="1:71">
      <c r="A10" s="326" t="s">
        <v>6</v>
      </c>
      <c r="B10" s="96" t="s">
        <v>387</v>
      </c>
      <c r="C10" s="97" t="s">
        <v>388</v>
      </c>
      <c r="D10" s="98">
        <f t="shared" ref="D10:D22" si="0">BH10</f>
        <v>2418678</v>
      </c>
      <c r="E10" s="98">
        <f t="shared" ref="E10:E22" si="1">BJ10</f>
        <v>201556.5</v>
      </c>
      <c r="F10" s="99"/>
      <c r="G10" s="100">
        <f t="shared" ref="G10:G22" si="2">+E10-F10</f>
        <v>201556.5</v>
      </c>
      <c r="H10" s="327">
        <v>100000</v>
      </c>
      <c r="I10" s="324">
        <v>0.8</v>
      </c>
      <c r="J10" s="327">
        <f>IF(I10*H10&lt;=(D23/2),I10*H10,D23/2)</f>
        <v>80000</v>
      </c>
      <c r="K10" s="328">
        <f>+J10/6</f>
        <v>13333.333333333334</v>
      </c>
      <c r="L10" s="101">
        <v>0</v>
      </c>
      <c r="M10" s="102"/>
      <c r="N10" s="101">
        <f t="shared" ref="N10:N22" si="3">ROUND(IF((H10+I10)&lt;(E10+F10),IF(((E10+F10)-(H10+I10))&gt;(K10+L10+M10),K10+L10+M10,(E10+F10)-(H10+I10)),0),2)</f>
        <v>13333.33</v>
      </c>
      <c r="O10" s="103">
        <f t="shared" ref="O10:O22" si="4">ROUND(K10-N10+J10+L10+M10,2)</f>
        <v>80000</v>
      </c>
      <c r="P10" s="99"/>
      <c r="Q10" s="104"/>
      <c r="R10" s="105"/>
      <c r="S10" s="97"/>
      <c r="T10" s="105"/>
      <c r="U10" s="97"/>
      <c r="V10" s="106"/>
      <c r="W10" s="90"/>
      <c r="X10" s="107"/>
      <c r="Y10" s="27"/>
      <c r="Z10" s="90"/>
      <c r="AA10" s="90"/>
      <c r="AB10" s="90"/>
      <c r="AC10" s="90"/>
      <c r="AD10" s="90"/>
      <c r="AE10" s="90"/>
      <c r="AF10" s="90"/>
      <c r="AG10" s="90"/>
      <c r="AH10" s="90"/>
      <c r="AI10" s="27"/>
      <c r="AJ10" s="27"/>
      <c r="AK10" s="108">
        <v>1710</v>
      </c>
      <c r="AL10" s="109">
        <v>3190</v>
      </c>
      <c r="AM10" s="110">
        <v>1</v>
      </c>
      <c r="AN10" s="111">
        <f t="shared" ref="AN10:AN22" si="5">AR10*-1</f>
        <v>-4395.1216111971471</v>
      </c>
      <c r="AO10" s="112">
        <f t="shared" ref="AO10:AO22" si="6">AY10*-1</f>
        <v>1686.2282884073993</v>
      </c>
      <c r="AP10" s="27"/>
      <c r="AQ10" s="27"/>
      <c r="AR10" s="113">
        <f t="shared" ref="AR10:AR22" si="7">AU10</f>
        <v>4395.1216111971471</v>
      </c>
      <c r="AS10" s="114"/>
      <c r="AT10" s="115" t="s">
        <v>34</v>
      </c>
      <c r="AU10" s="116">
        <f>VLOOKUP(AT10,TD!$B$3:$C$27,2,FALSE)</f>
        <v>4395.1216111971471</v>
      </c>
      <c r="AV10" s="49"/>
      <c r="AW10" s="49"/>
      <c r="AX10" s="49"/>
      <c r="AY10" s="117">
        <f t="shared" ref="AY10:AY22" si="8">BB10</f>
        <v>-1686.2282884073993</v>
      </c>
      <c r="AZ10" s="114"/>
      <c r="BA10" s="115" t="s">
        <v>34</v>
      </c>
      <c r="BB10" s="116">
        <f>VLOOKUP(BA10,TD!$F$3:$G$27,2,FALSE)</f>
        <v>-1686.2282884073993</v>
      </c>
      <c r="BC10" s="27"/>
      <c r="BD10" s="27"/>
      <c r="BE10" s="93"/>
      <c r="BF10" s="118" t="s">
        <v>387</v>
      </c>
      <c r="BG10" s="118" t="s">
        <v>388</v>
      </c>
      <c r="BH10" s="119">
        <v>2418678</v>
      </c>
      <c r="BI10" s="27"/>
      <c r="BJ10" s="120">
        <f t="shared" ref="BJ10:BJ22" si="9">ROUND(+BH10/12,2)</f>
        <v>201556.5</v>
      </c>
      <c r="BK10" s="27"/>
      <c r="BL10" s="27"/>
      <c r="BM10" s="121"/>
      <c r="BN10" s="122"/>
      <c r="BO10" s="27"/>
      <c r="BP10" s="27"/>
      <c r="BQ10" s="27"/>
      <c r="BR10" s="27"/>
      <c r="BS10" s="27"/>
    </row>
    <row r="11" spans="1:71">
      <c r="A11" s="317"/>
      <c r="B11" s="123" t="s">
        <v>387</v>
      </c>
      <c r="C11" s="124" t="s">
        <v>389</v>
      </c>
      <c r="D11" s="98">
        <f t="shared" si="0"/>
        <v>1445389</v>
      </c>
      <c r="E11" s="98">
        <f t="shared" si="1"/>
        <v>120449.08</v>
      </c>
      <c r="F11" s="103"/>
      <c r="G11" s="125">
        <f t="shared" si="2"/>
        <v>120449.08</v>
      </c>
      <c r="H11" s="317"/>
      <c r="I11" s="317"/>
      <c r="J11" s="317"/>
      <c r="K11" s="317"/>
      <c r="L11" s="101">
        <v>0</v>
      </c>
      <c r="M11" s="101"/>
      <c r="N11" s="101">
        <f t="shared" si="3"/>
        <v>0</v>
      </c>
      <c r="O11" s="103">
        <f t="shared" si="4"/>
        <v>0</v>
      </c>
      <c r="P11" s="103"/>
      <c r="Q11" s="124"/>
      <c r="R11" s="126"/>
      <c r="S11" s="124"/>
      <c r="T11" s="126"/>
      <c r="U11" s="124"/>
      <c r="V11" s="127"/>
      <c r="W11" s="90"/>
      <c r="X11" s="107"/>
      <c r="Y11" s="27"/>
      <c r="Z11" s="90"/>
      <c r="AA11" s="90"/>
      <c r="AB11" s="90"/>
      <c r="AC11" s="90"/>
      <c r="AD11" s="90"/>
      <c r="AE11" s="90"/>
      <c r="AF11" s="90"/>
      <c r="AG11" s="90"/>
      <c r="AH11" s="90"/>
      <c r="AI11" s="27"/>
      <c r="AJ11" s="27"/>
      <c r="AK11" s="128">
        <v>1101</v>
      </c>
      <c r="AL11" s="129">
        <v>1124</v>
      </c>
      <c r="AM11" s="130">
        <v>1</v>
      </c>
      <c r="AN11" s="131">
        <f t="shared" si="5"/>
        <v>-2271.0497423606162</v>
      </c>
      <c r="AO11" s="132">
        <f t="shared" si="6"/>
        <v>1894.2926589794345</v>
      </c>
      <c r="AP11" s="27"/>
      <c r="AQ11" s="27"/>
      <c r="AR11" s="113">
        <f t="shared" si="7"/>
        <v>2271.0497423606162</v>
      </c>
      <c r="AS11" s="114"/>
      <c r="AT11" s="115" t="s">
        <v>32</v>
      </c>
      <c r="AU11" s="116">
        <f>VLOOKUP(AT11,TD!$B$3:$C$27,2,FALSE)</f>
        <v>2271.0497423606162</v>
      </c>
      <c r="AV11" s="49"/>
      <c r="AW11" s="49"/>
      <c r="AX11" s="49"/>
      <c r="AY11" s="117">
        <f t="shared" si="8"/>
        <v>-1894.2926589794345</v>
      </c>
      <c r="AZ11" s="114"/>
      <c r="BA11" s="115" t="s">
        <v>32</v>
      </c>
      <c r="BB11" s="116">
        <f>VLOOKUP(BA11,TD!$F$3:$G$27,2,FALSE)</f>
        <v>-1894.2926589794345</v>
      </c>
      <c r="BC11" s="27"/>
      <c r="BD11" s="27"/>
      <c r="BE11" s="93"/>
      <c r="BF11" s="118" t="s">
        <v>387</v>
      </c>
      <c r="BG11" s="118" t="s">
        <v>389</v>
      </c>
      <c r="BH11" s="119">
        <v>1445389</v>
      </c>
      <c r="BI11" s="27"/>
      <c r="BJ11" s="120">
        <f t="shared" si="9"/>
        <v>120449.08</v>
      </c>
      <c r="BK11" s="27"/>
      <c r="BL11" s="27"/>
      <c r="BM11" s="121"/>
      <c r="BN11" s="122"/>
      <c r="BO11" s="27"/>
      <c r="BP11" s="27"/>
      <c r="BQ11" s="27"/>
      <c r="BR11" s="27"/>
      <c r="BS11" s="27"/>
    </row>
    <row r="12" spans="1:71">
      <c r="A12" s="317"/>
      <c r="B12" s="123" t="s">
        <v>387</v>
      </c>
      <c r="C12" s="124" t="s">
        <v>390</v>
      </c>
      <c r="D12" s="98">
        <f t="shared" si="0"/>
        <v>2195126</v>
      </c>
      <c r="E12" s="98">
        <f t="shared" si="1"/>
        <v>182927.17</v>
      </c>
      <c r="F12" s="103"/>
      <c r="G12" s="125">
        <f t="shared" si="2"/>
        <v>182927.17</v>
      </c>
      <c r="H12" s="317"/>
      <c r="I12" s="317"/>
      <c r="J12" s="317"/>
      <c r="K12" s="317"/>
      <c r="L12" s="101">
        <v>0</v>
      </c>
      <c r="M12" s="101"/>
      <c r="N12" s="101">
        <f t="shared" si="3"/>
        <v>0</v>
      </c>
      <c r="O12" s="103">
        <f t="shared" si="4"/>
        <v>0</v>
      </c>
      <c r="P12" s="103"/>
      <c r="Q12" s="124"/>
      <c r="R12" s="126"/>
      <c r="S12" s="124"/>
      <c r="T12" s="126"/>
      <c r="U12" s="124"/>
      <c r="V12" s="127"/>
      <c r="W12" s="90"/>
      <c r="X12" s="107"/>
      <c r="Y12" s="27"/>
      <c r="Z12" s="90"/>
      <c r="AA12" s="90"/>
      <c r="AB12" s="90"/>
      <c r="AC12" s="90"/>
      <c r="AD12" s="90"/>
      <c r="AE12" s="90"/>
      <c r="AF12" s="90"/>
      <c r="AG12" s="90"/>
      <c r="AH12" s="90"/>
      <c r="AI12" s="27"/>
      <c r="AJ12" s="27"/>
      <c r="AK12" s="128">
        <v>1124</v>
      </c>
      <c r="AL12" s="129">
        <v>29161</v>
      </c>
      <c r="AM12" s="130">
        <v>1</v>
      </c>
      <c r="AN12" s="131">
        <f t="shared" si="5"/>
        <v>-258086.12240761981</v>
      </c>
      <c r="AO12" s="132">
        <f t="shared" si="6"/>
        <v>89904.270960399022</v>
      </c>
      <c r="AP12" s="27"/>
      <c r="AQ12" s="27"/>
      <c r="AR12" s="113">
        <f t="shared" si="7"/>
        <v>258086.12240761981</v>
      </c>
      <c r="AS12" s="114"/>
      <c r="AT12" s="115" t="s">
        <v>33</v>
      </c>
      <c r="AU12" s="116">
        <f>VLOOKUP(AT12,TD!$B$3:$C$27,2,FALSE)</f>
        <v>258086.12240761981</v>
      </c>
      <c r="AV12" s="49"/>
      <c r="AW12" s="49"/>
      <c r="AX12" s="49"/>
      <c r="AY12" s="117">
        <f t="shared" si="8"/>
        <v>-89904.270960399022</v>
      </c>
      <c r="AZ12" s="114"/>
      <c r="BA12" s="115" t="s">
        <v>33</v>
      </c>
      <c r="BB12" s="116">
        <f>VLOOKUP(BA12,TD!$F$3:$G$27,2,FALSE)</f>
        <v>-89904.270960399022</v>
      </c>
      <c r="BC12" s="27"/>
      <c r="BD12" s="27"/>
      <c r="BE12" s="93"/>
      <c r="BF12" s="118" t="s">
        <v>387</v>
      </c>
      <c r="BG12" s="118" t="s">
        <v>390</v>
      </c>
      <c r="BH12" s="119">
        <v>2195126</v>
      </c>
      <c r="BI12" s="27"/>
      <c r="BJ12" s="120">
        <f t="shared" si="9"/>
        <v>182927.17</v>
      </c>
      <c r="BK12" s="27"/>
      <c r="BL12" s="27"/>
      <c r="BM12" s="121"/>
      <c r="BN12" s="122"/>
      <c r="BO12" s="27"/>
      <c r="BP12" s="27"/>
      <c r="BQ12" s="27"/>
      <c r="BR12" s="27"/>
      <c r="BS12" s="27"/>
    </row>
    <row r="13" spans="1:71">
      <c r="A13" s="317"/>
      <c r="B13" s="123" t="s">
        <v>391</v>
      </c>
      <c r="C13" s="124" t="s">
        <v>392</v>
      </c>
      <c r="D13" s="98">
        <f t="shared" si="0"/>
        <v>746594</v>
      </c>
      <c r="E13" s="98">
        <f t="shared" si="1"/>
        <v>62216.17</v>
      </c>
      <c r="F13" s="103"/>
      <c r="G13" s="125">
        <f t="shared" si="2"/>
        <v>62216.17</v>
      </c>
      <c r="H13" s="317"/>
      <c r="I13" s="317"/>
      <c r="J13" s="317"/>
      <c r="K13" s="317"/>
      <c r="L13" s="101">
        <v>0</v>
      </c>
      <c r="M13" s="101"/>
      <c r="N13" s="101">
        <f t="shared" si="3"/>
        <v>0</v>
      </c>
      <c r="O13" s="103">
        <f t="shared" si="4"/>
        <v>0</v>
      </c>
      <c r="P13" s="103"/>
      <c r="Q13" s="124"/>
      <c r="R13" s="126"/>
      <c r="S13" s="124"/>
      <c r="T13" s="126"/>
      <c r="U13" s="124"/>
      <c r="V13" s="127"/>
      <c r="W13" s="90"/>
      <c r="X13" s="107"/>
      <c r="Y13" s="27"/>
      <c r="Z13" s="90"/>
      <c r="AA13" s="90"/>
      <c r="AB13" s="90"/>
      <c r="AC13" s="90"/>
      <c r="AD13" s="90"/>
      <c r="AE13" s="90"/>
      <c r="AF13" s="90"/>
      <c r="AG13" s="90"/>
      <c r="AH13" s="90"/>
      <c r="AI13" s="27"/>
      <c r="AJ13" s="27"/>
      <c r="AK13" s="128">
        <v>28161</v>
      </c>
      <c r="AL13" s="129">
        <v>29161</v>
      </c>
      <c r="AM13" s="130">
        <v>1</v>
      </c>
      <c r="AN13" s="131">
        <f t="shared" si="5"/>
        <v>-52869.194395210892</v>
      </c>
      <c r="AO13" s="132">
        <f t="shared" si="6"/>
        <v>18416.977767049091</v>
      </c>
      <c r="AP13" s="27"/>
      <c r="AQ13" s="27"/>
      <c r="AR13" s="113">
        <f t="shared" si="7"/>
        <v>52869.194395210892</v>
      </c>
      <c r="AS13" s="114"/>
      <c r="AT13" s="115" t="s">
        <v>35</v>
      </c>
      <c r="AU13" s="116">
        <f>VLOOKUP(AT13,TD!$B$3:$C$27,2,FALSE)</f>
        <v>52869.194395210892</v>
      </c>
      <c r="AV13" s="49"/>
      <c r="AW13" s="49"/>
      <c r="AX13" s="49"/>
      <c r="AY13" s="117">
        <f t="shared" si="8"/>
        <v>-18416.977767049091</v>
      </c>
      <c r="AZ13" s="114"/>
      <c r="BA13" s="115" t="s">
        <v>35</v>
      </c>
      <c r="BB13" s="116">
        <f>VLOOKUP(BA13,TD!$F$3:$G$27,2,FALSE)</f>
        <v>-18416.977767049091</v>
      </c>
      <c r="BC13" s="27"/>
      <c r="BD13" s="27"/>
      <c r="BE13" s="93"/>
      <c r="BF13" s="118" t="s">
        <v>391</v>
      </c>
      <c r="BG13" s="118" t="s">
        <v>392</v>
      </c>
      <c r="BH13" s="119">
        <v>746594</v>
      </c>
      <c r="BI13" s="27"/>
      <c r="BJ13" s="120">
        <f t="shared" si="9"/>
        <v>62216.17</v>
      </c>
      <c r="BK13" s="27"/>
      <c r="BL13" s="27"/>
      <c r="BM13" s="121"/>
      <c r="BN13" s="122"/>
      <c r="BO13" s="27"/>
      <c r="BP13" s="27"/>
      <c r="BQ13" s="27"/>
      <c r="BR13" s="27"/>
      <c r="BS13" s="27"/>
    </row>
    <row r="14" spans="1:71">
      <c r="A14" s="317"/>
      <c r="B14" s="123" t="s">
        <v>391</v>
      </c>
      <c r="C14" s="124" t="s">
        <v>393</v>
      </c>
      <c r="D14" s="98">
        <f t="shared" si="0"/>
        <v>2644814</v>
      </c>
      <c r="E14" s="98">
        <f t="shared" si="1"/>
        <v>220401.17</v>
      </c>
      <c r="F14" s="103"/>
      <c r="G14" s="125">
        <f t="shared" si="2"/>
        <v>220401.17</v>
      </c>
      <c r="H14" s="317"/>
      <c r="I14" s="317"/>
      <c r="J14" s="317"/>
      <c r="K14" s="317"/>
      <c r="L14" s="101">
        <v>0</v>
      </c>
      <c r="M14" s="101"/>
      <c r="N14" s="101">
        <f t="shared" si="3"/>
        <v>0</v>
      </c>
      <c r="O14" s="103">
        <f t="shared" si="4"/>
        <v>0</v>
      </c>
      <c r="P14" s="103"/>
      <c r="Q14" s="124"/>
      <c r="R14" s="126"/>
      <c r="S14" s="124"/>
      <c r="T14" s="126"/>
      <c r="U14" s="124"/>
      <c r="V14" s="127"/>
      <c r="W14" s="90"/>
      <c r="X14" s="107"/>
      <c r="Y14" s="27"/>
      <c r="Z14" s="90"/>
      <c r="AA14" s="90"/>
      <c r="AB14" s="90"/>
      <c r="AC14" s="90"/>
      <c r="AD14" s="90"/>
      <c r="AE14" s="90"/>
      <c r="AF14" s="90"/>
      <c r="AG14" s="90"/>
      <c r="AH14" s="90"/>
      <c r="AI14" s="27"/>
      <c r="AJ14" s="27"/>
      <c r="AK14" s="128">
        <v>28181</v>
      </c>
      <c r="AL14" s="129">
        <v>29182</v>
      </c>
      <c r="AM14" s="130">
        <v>2</v>
      </c>
      <c r="AN14" s="131">
        <f t="shared" si="5"/>
        <v>-174263.03621164506</v>
      </c>
      <c r="AO14" s="132">
        <f t="shared" si="6"/>
        <v>45285.849219204065</v>
      </c>
      <c r="AP14" s="27"/>
      <c r="AQ14" s="27"/>
      <c r="AR14" s="113">
        <f t="shared" si="7"/>
        <v>174263.03621164506</v>
      </c>
      <c r="AS14" s="114"/>
      <c r="AT14" s="115" t="s">
        <v>36</v>
      </c>
      <c r="AU14" s="116">
        <f>VLOOKUP(AT14,TD!$B$3:$C$27,2,FALSE)</f>
        <v>174263.03621164506</v>
      </c>
      <c r="AV14" s="49"/>
      <c r="AW14" s="49"/>
      <c r="AX14" s="49"/>
      <c r="AY14" s="117">
        <f t="shared" si="8"/>
        <v>-45285.849219204065</v>
      </c>
      <c r="AZ14" s="114"/>
      <c r="BA14" s="115" t="s">
        <v>36</v>
      </c>
      <c r="BB14" s="116">
        <f>VLOOKUP(BA14,TD!$F$3:$G$27,2,FALSE)</f>
        <v>-45285.849219204065</v>
      </c>
      <c r="BC14" s="27"/>
      <c r="BD14" s="27"/>
      <c r="BE14" s="93"/>
      <c r="BF14" s="118" t="s">
        <v>391</v>
      </c>
      <c r="BG14" s="118" t="s">
        <v>393</v>
      </c>
      <c r="BH14" s="119">
        <v>2644814</v>
      </c>
      <c r="BI14" s="27"/>
      <c r="BJ14" s="120">
        <f t="shared" si="9"/>
        <v>220401.17</v>
      </c>
      <c r="BK14" s="27"/>
      <c r="BL14" s="27"/>
      <c r="BM14" s="121"/>
      <c r="BN14" s="122"/>
      <c r="BO14" s="27"/>
      <c r="BP14" s="27"/>
      <c r="BQ14" s="27"/>
      <c r="BR14" s="27"/>
      <c r="BS14" s="27"/>
    </row>
    <row r="15" spans="1:71">
      <c r="A15" s="317"/>
      <c r="B15" s="123" t="s">
        <v>394</v>
      </c>
      <c r="C15" s="124" t="s">
        <v>395</v>
      </c>
      <c r="D15" s="98">
        <f t="shared" si="0"/>
        <v>2266794</v>
      </c>
      <c r="E15" s="98">
        <f t="shared" si="1"/>
        <v>188899.5</v>
      </c>
      <c r="F15" s="103"/>
      <c r="G15" s="125">
        <f t="shared" si="2"/>
        <v>188899.5</v>
      </c>
      <c r="H15" s="317"/>
      <c r="I15" s="317"/>
      <c r="J15" s="317"/>
      <c r="K15" s="317"/>
      <c r="L15" s="101">
        <v>0</v>
      </c>
      <c r="M15" s="101"/>
      <c r="N15" s="101">
        <f t="shared" si="3"/>
        <v>0</v>
      </c>
      <c r="O15" s="103">
        <f t="shared" si="4"/>
        <v>0</v>
      </c>
      <c r="P15" s="103"/>
      <c r="Q15" s="124"/>
      <c r="R15" s="126"/>
      <c r="S15" s="124"/>
      <c r="T15" s="126"/>
      <c r="U15" s="124"/>
      <c r="V15" s="127"/>
      <c r="W15" s="90"/>
      <c r="X15" s="107"/>
      <c r="Y15" s="27"/>
      <c r="Z15" s="90"/>
      <c r="AA15" s="90"/>
      <c r="AB15" s="90"/>
      <c r="AC15" s="90"/>
      <c r="AD15" s="90"/>
      <c r="AE15" s="90"/>
      <c r="AF15" s="90"/>
      <c r="AG15" s="90"/>
      <c r="AH15" s="90"/>
      <c r="AI15" s="27"/>
      <c r="AJ15" s="27"/>
      <c r="AK15" s="128">
        <v>3183</v>
      </c>
      <c r="AL15" s="129">
        <v>3190</v>
      </c>
      <c r="AM15" s="130">
        <v>1</v>
      </c>
      <c r="AN15" s="131">
        <f t="shared" si="5"/>
        <v>-1880.7716194221621</v>
      </c>
      <c r="AO15" s="132">
        <f t="shared" si="6"/>
        <v>721.57509831442576</v>
      </c>
      <c r="AP15" s="27"/>
      <c r="AQ15" s="27"/>
      <c r="AR15" s="113">
        <f t="shared" si="7"/>
        <v>1880.7716194221621</v>
      </c>
      <c r="AS15" s="114"/>
      <c r="AT15" s="115" t="s">
        <v>37</v>
      </c>
      <c r="AU15" s="116">
        <f>VLOOKUP(AT15,TD!$B$3:$C$27,2,FALSE)</f>
        <v>1880.7716194221621</v>
      </c>
      <c r="AV15" s="49"/>
      <c r="AW15" s="49"/>
      <c r="AX15" s="49"/>
      <c r="AY15" s="117">
        <f t="shared" si="8"/>
        <v>-721.57509831442576</v>
      </c>
      <c r="AZ15" s="114"/>
      <c r="BA15" s="115" t="s">
        <v>37</v>
      </c>
      <c r="BB15" s="116">
        <f>VLOOKUP(BA15,TD!$F$3:$G$27,2,FALSE)</f>
        <v>-721.57509831442576</v>
      </c>
      <c r="BC15" s="27"/>
      <c r="BD15" s="27"/>
      <c r="BE15" s="93"/>
      <c r="BF15" s="118" t="s">
        <v>394</v>
      </c>
      <c r="BG15" s="118" t="s">
        <v>395</v>
      </c>
      <c r="BH15" s="119">
        <v>2266794</v>
      </c>
      <c r="BI15" s="27"/>
      <c r="BJ15" s="120">
        <f t="shared" si="9"/>
        <v>188899.5</v>
      </c>
      <c r="BK15" s="27"/>
      <c r="BL15" s="27"/>
      <c r="BM15" s="121"/>
      <c r="BN15" s="122"/>
      <c r="BO15" s="27"/>
      <c r="BP15" s="27"/>
      <c r="BQ15" s="27"/>
      <c r="BR15" s="27"/>
      <c r="BS15" s="27"/>
    </row>
    <row r="16" spans="1:71">
      <c r="A16" s="317"/>
      <c r="B16" s="123" t="s">
        <v>394</v>
      </c>
      <c r="C16" s="124" t="s">
        <v>396</v>
      </c>
      <c r="D16" s="98">
        <f t="shared" si="0"/>
        <v>1649333</v>
      </c>
      <c r="E16" s="98">
        <f t="shared" si="1"/>
        <v>137444.42000000001</v>
      </c>
      <c r="F16" s="103"/>
      <c r="G16" s="125">
        <f t="shared" si="2"/>
        <v>137444.42000000001</v>
      </c>
      <c r="H16" s="317"/>
      <c r="I16" s="317"/>
      <c r="J16" s="317"/>
      <c r="K16" s="317"/>
      <c r="L16" s="101">
        <v>0</v>
      </c>
      <c r="M16" s="101"/>
      <c r="N16" s="101">
        <f t="shared" si="3"/>
        <v>0</v>
      </c>
      <c r="O16" s="103">
        <f t="shared" si="4"/>
        <v>0</v>
      </c>
      <c r="P16" s="103"/>
      <c r="Q16" s="124"/>
      <c r="R16" s="126"/>
      <c r="S16" s="124"/>
      <c r="T16" s="126"/>
      <c r="U16" s="124"/>
      <c r="V16" s="127"/>
      <c r="W16" s="90"/>
      <c r="X16" s="107"/>
      <c r="Y16" s="27"/>
      <c r="Z16" s="90"/>
      <c r="AA16" s="90"/>
      <c r="AB16" s="90"/>
      <c r="AC16" s="90"/>
      <c r="AD16" s="90"/>
      <c r="AE16" s="90"/>
      <c r="AF16" s="90"/>
      <c r="AG16" s="90"/>
      <c r="AH16" s="90"/>
      <c r="AI16" s="27"/>
      <c r="AJ16" s="27"/>
      <c r="AK16" s="128">
        <v>3301</v>
      </c>
      <c r="AL16" s="129">
        <v>29182</v>
      </c>
      <c r="AM16" s="130">
        <v>2</v>
      </c>
      <c r="AN16" s="131">
        <f t="shared" si="5"/>
        <v>-100948.25787851195</v>
      </c>
      <c r="AO16" s="132">
        <f t="shared" si="6"/>
        <v>26233.487214218731</v>
      </c>
      <c r="AP16" s="27"/>
      <c r="AQ16" s="27"/>
      <c r="AR16" s="113">
        <f t="shared" si="7"/>
        <v>100948.25787851195</v>
      </c>
      <c r="AS16" s="114"/>
      <c r="AT16" s="115" t="s">
        <v>38</v>
      </c>
      <c r="AU16" s="116">
        <f>VLOOKUP(AT16,TD!$B$3:$C$27,2,FALSE)</f>
        <v>100948.25787851195</v>
      </c>
      <c r="AV16" s="49"/>
      <c r="AW16" s="49"/>
      <c r="AX16" s="49"/>
      <c r="AY16" s="117">
        <f t="shared" si="8"/>
        <v>-26233.487214218731</v>
      </c>
      <c r="AZ16" s="114"/>
      <c r="BA16" s="115" t="s">
        <v>38</v>
      </c>
      <c r="BB16" s="116">
        <f>VLOOKUP(BA16,TD!$F$3:$G$27,2,FALSE)</f>
        <v>-26233.487214218731</v>
      </c>
      <c r="BC16" s="27"/>
      <c r="BD16" s="27"/>
      <c r="BE16" s="93"/>
      <c r="BF16" s="118" t="s">
        <v>394</v>
      </c>
      <c r="BG16" s="118" t="s">
        <v>396</v>
      </c>
      <c r="BH16" s="119">
        <v>1649333</v>
      </c>
      <c r="BI16" s="27"/>
      <c r="BJ16" s="120">
        <f t="shared" si="9"/>
        <v>137444.42000000001</v>
      </c>
      <c r="BK16" s="27"/>
      <c r="BL16" s="27"/>
      <c r="BM16" s="121"/>
      <c r="BN16" s="122"/>
      <c r="BO16" s="27"/>
      <c r="BP16" s="27"/>
      <c r="BQ16" s="27"/>
      <c r="BR16" s="27"/>
      <c r="BS16" s="27"/>
    </row>
    <row r="17" spans="1:71">
      <c r="A17" s="317"/>
      <c r="B17" s="123" t="s">
        <v>394</v>
      </c>
      <c r="C17" s="124" t="s">
        <v>397</v>
      </c>
      <c r="D17" s="98">
        <f t="shared" si="0"/>
        <v>1831718</v>
      </c>
      <c r="E17" s="98">
        <f t="shared" si="1"/>
        <v>152643.17000000001</v>
      </c>
      <c r="F17" s="103"/>
      <c r="G17" s="125">
        <f t="shared" si="2"/>
        <v>152643.17000000001</v>
      </c>
      <c r="H17" s="317"/>
      <c r="I17" s="317"/>
      <c r="J17" s="317"/>
      <c r="K17" s="317"/>
      <c r="L17" s="101">
        <v>0</v>
      </c>
      <c r="M17" s="101"/>
      <c r="N17" s="101">
        <f t="shared" si="3"/>
        <v>0</v>
      </c>
      <c r="O17" s="103">
        <f t="shared" si="4"/>
        <v>0</v>
      </c>
      <c r="P17" s="103"/>
      <c r="Q17" s="124"/>
      <c r="R17" s="126"/>
      <c r="S17" s="124"/>
      <c r="T17" s="126"/>
      <c r="U17" s="124"/>
      <c r="V17" s="127"/>
      <c r="W17" s="90"/>
      <c r="X17" s="107"/>
      <c r="Y17" s="27"/>
      <c r="Z17" s="90"/>
      <c r="AA17" s="90"/>
      <c r="AB17" s="90"/>
      <c r="AC17" s="90"/>
      <c r="AD17" s="90"/>
      <c r="AE17" s="90"/>
      <c r="AF17" s="90"/>
      <c r="AG17" s="90"/>
      <c r="AH17" s="90"/>
      <c r="AI17" s="27"/>
      <c r="AJ17" s="27"/>
      <c r="AK17" s="128">
        <v>3301</v>
      </c>
      <c r="AL17" s="129">
        <v>4411</v>
      </c>
      <c r="AM17" s="130">
        <v>1</v>
      </c>
      <c r="AN17" s="131">
        <f t="shared" si="5"/>
        <v>-531.31923122966509</v>
      </c>
      <c r="AO17" s="132">
        <f t="shared" si="6"/>
        <v>281.69039010930896</v>
      </c>
      <c r="AP17" s="27"/>
      <c r="AQ17" s="27"/>
      <c r="AR17" s="113">
        <f t="shared" si="7"/>
        <v>531.31923122966509</v>
      </c>
      <c r="AS17" s="114"/>
      <c r="AT17" s="115" t="s">
        <v>39</v>
      </c>
      <c r="AU17" s="116">
        <f>VLOOKUP(AT17,TD!$B$3:$C$27,2,FALSE)</f>
        <v>531.31923122966509</v>
      </c>
      <c r="AV17" s="49"/>
      <c r="AW17" s="49"/>
      <c r="AX17" s="49"/>
      <c r="AY17" s="117">
        <f t="shared" si="8"/>
        <v>-281.69039010930896</v>
      </c>
      <c r="AZ17" s="114"/>
      <c r="BA17" s="115" t="s">
        <v>39</v>
      </c>
      <c r="BB17" s="116">
        <f>VLOOKUP(BA17,TD!$F$3:$G$27,2,FALSE)</f>
        <v>-281.69039010930896</v>
      </c>
      <c r="BC17" s="27"/>
      <c r="BD17" s="27"/>
      <c r="BE17" s="93"/>
      <c r="BF17" s="118" t="s">
        <v>394</v>
      </c>
      <c r="BG17" s="118" t="s">
        <v>397</v>
      </c>
      <c r="BH17" s="119">
        <v>1831718</v>
      </c>
      <c r="BI17" s="27"/>
      <c r="BJ17" s="120">
        <f t="shared" si="9"/>
        <v>152643.17000000001</v>
      </c>
      <c r="BK17" s="27"/>
      <c r="BL17" s="27"/>
      <c r="BM17" s="121"/>
      <c r="BN17" s="122"/>
      <c r="BO17" s="27"/>
      <c r="BP17" s="27"/>
      <c r="BQ17" s="27"/>
      <c r="BR17" s="27"/>
      <c r="BS17" s="27"/>
    </row>
    <row r="18" spans="1:71">
      <c r="A18" s="317"/>
      <c r="B18" s="123" t="s">
        <v>398</v>
      </c>
      <c r="C18" s="124" t="s">
        <v>399</v>
      </c>
      <c r="D18" s="98">
        <f t="shared" si="0"/>
        <v>3399387</v>
      </c>
      <c r="E18" s="98">
        <f t="shared" si="1"/>
        <v>283282.25</v>
      </c>
      <c r="F18" s="103"/>
      <c r="G18" s="125">
        <f t="shared" si="2"/>
        <v>283282.25</v>
      </c>
      <c r="H18" s="317"/>
      <c r="I18" s="317"/>
      <c r="J18" s="317"/>
      <c r="K18" s="317"/>
      <c r="L18" s="101">
        <v>0</v>
      </c>
      <c r="M18" s="101"/>
      <c r="N18" s="101">
        <f t="shared" si="3"/>
        <v>0</v>
      </c>
      <c r="O18" s="103">
        <f t="shared" si="4"/>
        <v>0</v>
      </c>
      <c r="P18" s="103"/>
      <c r="Q18" s="124"/>
      <c r="R18" s="126"/>
      <c r="S18" s="124"/>
      <c r="T18" s="126"/>
      <c r="U18" s="124"/>
      <c r="V18" s="127"/>
      <c r="W18" s="90"/>
      <c r="X18" s="107"/>
      <c r="Y18" s="27"/>
      <c r="Z18" s="90"/>
      <c r="AA18" s="90"/>
      <c r="AB18" s="90"/>
      <c r="AC18" s="90"/>
      <c r="AD18" s="90"/>
      <c r="AE18" s="90"/>
      <c r="AF18" s="90"/>
      <c r="AG18" s="90"/>
      <c r="AH18" s="90"/>
      <c r="AI18" s="27"/>
      <c r="AJ18" s="27"/>
      <c r="AK18" s="128">
        <v>4402</v>
      </c>
      <c r="AL18" s="129">
        <v>4411</v>
      </c>
      <c r="AM18" s="130">
        <v>1</v>
      </c>
      <c r="AN18" s="131">
        <f t="shared" si="5"/>
        <v>-936.63072937314178</v>
      </c>
      <c r="AO18" s="132">
        <f t="shared" si="6"/>
        <v>496.57505325915832</v>
      </c>
      <c r="AP18" s="27"/>
      <c r="AQ18" s="27"/>
      <c r="AR18" s="113">
        <f t="shared" si="7"/>
        <v>936.63072937314178</v>
      </c>
      <c r="AS18" s="114"/>
      <c r="AT18" s="115" t="s">
        <v>40</v>
      </c>
      <c r="AU18" s="116">
        <f>VLOOKUP(AT18,TD!$B$3:$C$27,2,FALSE)</f>
        <v>936.63072937314178</v>
      </c>
      <c r="AV18" s="49"/>
      <c r="AW18" s="49"/>
      <c r="AX18" s="49"/>
      <c r="AY18" s="117">
        <f t="shared" si="8"/>
        <v>-496.57505325915832</v>
      </c>
      <c r="AZ18" s="114"/>
      <c r="BA18" s="115" t="s">
        <v>40</v>
      </c>
      <c r="BB18" s="116">
        <f>VLOOKUP(BA18,TD!$F$3:$G$27,2,FALSE)</f>
        <v>-496.57505325915832</v>
      </c>
      <c r="BC18" s="27"/>
      <c r="BD18" s="27"/>
      <c r="BE18" s="93"/>
      <c r="BF18" s="118" t="s">
        <v>398</v>
      </c>
      <c r="BG18" s="118" t="s">
        <v>399</v>
      </c>
      <c r="BH18" s="119">
        <v>3399387</v>
      </c>
      <c r="BI18" s="27"/>
      <c r="BJ18" s="120">
        <f t="shared" si="9"/>
        <v>283282.25</v>
      </c>
      <c r="BK18" s="27"/>
      <c r="BL18" s="27"/>
      <c r="BM18" s="121"/>
      <c r="BN18" s="122"/>
      <c r="BO18" s="27"/>
      <c r="BP18" s="27"/>
      <c r="BQ18" s="27"/>
      <c r="BR18" s="27"/>
      <c r="BS18" s="27"/>
    </row>
    <row r="19" spans="1:71">
      <c r="A19" s="317"/>
      <c r="B19" s="123" t="s">
        <v>398</v>
      </c>
      <c r="C19" s="124" t="s">
        <v>400</v>
      </c>
      <c r="D19" s="98">
        <f t="shared" si="0"/>
        <v>3395450</v>
      </c>
      <c r="E19" s="98">
        <f t="shared" si="1"/>
        <v>282954.17</v>
      </c>
      <c r="F19" s="103"/>
      <c r="G19" s="125">
        <f t="shared" si="2"/>
        <v>282954.17</v>
      </c>
      <c r="H19" s="317"/>
      <c r="I19" s="317"/>
      <c r="J19" s="317"/>
      <c r="K19" s="317"/>
      <c r="L19" s="101">
        <v>83.86999999999999</v>
      </c>
      <c r="M19" s="101"/>
      <c r="N19" s="101">
        <f t="shared" si="3"/>
        <v>83.87</v>
      </c>
      <c r="O19" s="103">
        <f t="shared" si="4"/>
        <v>0</v>
      </c>
      <c r="P19" s="103"/>
      <c r="Q19" s="124"/>
      <c r="R19" s="126"/>
      <c r="S19" s="124"/>
      <c r="T19" s="133"/>
      <c r="U19" s="124"/>
      <c r="V19" s="127"/>
      <c r="W19" s="90"/>
      <c r="X19" s="107"/>
      <c r="Y19" s="27"/>
      <c r="Z19" s="90"/>
      <c r="AA19" s="90"/>
      <c r="AB19" s="90"/>
      <c r="AC19" s="90"/>
      <c r="AD19" s="90"/>
      <c r="AE19" s="90"/>
      <c r="AF19" s="90"/>
      <c r="AG19" s="90"/>
      <c r="AH19" s="90"/>
      <c r="AI19" s="27"/>
      <c r="AJ19" s="27"/>
      <c r="AK19" s="128">
        <v>4406</v>
      </c>
      <c r="AL19" s="129">
        <v>4412</v>
      </c>
      <c r="AM19" s="130">
        <v>1</v>
      </c>
      <c r="AN19" s="131">
        <f t="shared" si="5"/>
        <v>-170184.9927029832</v>
      </c>
      <c r="AO19" s="132">
        <f t="shared" si="6"/>
        <v>120607.49945690935</v>
      </c>
      <c r="AP19" s="27"/>
      <c r="AQ19" s="27"/>
      <c r="AR19" s="113">
        <f t="shared" si="7"/>
        <v>170184.9927029832</v>
      </c>
      <c r="AS19" s="114"/>
      <c r="AT19" s="115" t="s">
        <v>41</v>
      </c>
      <c r="AU19" s="116">
        <f>VLOOKUP(AT19,TD!$B$3:$C$27,2,FALSE)</f>
        <v>170184.9927029832</v>
      </c>
      <c r="AV19" s="49"/>
      <c r="AW19" s="49"/>
      <c r="AX19" s="49"/>
      <c r="AY19" s="117">
        <f t="shared" si="8"/>
        <v>-120607.49945690935</v>
      </c>
      <c r="AZ19" s="114"/>
      <c r="BA19" s="115" t="s">
        <v>41</v>
      </c>
      <c r="BB19" s="116">
        <f>VLOOKUP(BA19,TD!$F$3:$G$27,2,FALSE)</f>
        <v>-120607.49945690935</v>
      </c>
      <c r="BC19" s="27"/>
      <c r="BD19" s="27"/>
      <c r="BE19" s="93"/>
      <c r="BF19" s="118" t="s">
        <v>398</v>
      </c>
      <c r="BG19" s="118" t="s">
        <v>400</v>
      </c>
      <c r="BH19" s="119">
        <v>3395450</v>
      </c>
      <c r="BI19" s="27"/>
      <c r="BJ19" s="120">
        <f t="shared" si="9"/>
        <v>282954.17</v>
      </c>
      <c r="BK19" s="27"/>
      <c r="BL19" s="27"/>
      <c r="BM19" s="121"/>
      <c r="BN19" s="122"/>
      <c r="BO19" s="27"/>
      <c r="BP19" s="27"/>
      <c r="BQ19" s="27"/>
      <c r="BR19" s="27"/>
      <c r="BS19" s="27"/>
    </row>
    <row r="20" spans="1:71">
      <c r="A20" s="317"/>
      <c r="B20" s="123" t="s">
        <v>401</v>
      </c>
      <c r="C20" s="124" t="s">
        <v>402</v>
      </c>
      <c r="D20" s="98">
        <f t="shared" si="0"/>
        <v>4677345</v>
      </c>
      <c r="E20" s="98">
        <f t="shared" si="1"/>
        <v>389778.75</v>
      </c>
      <c r="F20" s="103"/>
      <c r="G20" s="125">
        <f t="shared" si="2"/>
        <v>389778.75</v>
      </c>
      <c r="H20" s="317"/>
      <c r="I20" s="317"/>
      <c r="J20" s="317"/>
      <c r="K20" s="317"/>
      <c r="L20" s="101">
        <v>0</v>
      </c>
      <c r="M20" s="101"/>
      <c r="N20" s="101">
        <f t="shared" si="3"/>
        <v>0</v>
      </c>
      <c r="O20" s="103">
        <f t="shared" si="4"/>
        <v>0</v>
      </c>
      <c r="P20" s="103"/>
      <c r="Q20" s="124"/>
      <c r="R20" s="126"/>
      <c r="S20" s="124"/>
      <c r="T20" s="126"/>
      <c r="U20" s="134"/>
      <c r="V20" s="127"/>
      <c r="W20" s="90"/>
      <c r="X20" s="107"/>
      <c r="Y20" s="27"/>
      <c r="Z20" s="90"/>
      <c r="AA20" s="90"/>
      <c r="AB20" s="90"/>
      <c r="AC20" s="90"/>
      <c r="AD20" s="90"/>
      <c r="AE20" s="90"/>
      <c r="AF20" s="90"/>
      <c r="AG20" s="90"/>
      <c r="AH20" s="90"/>
      <c r="AI20" s="27"/>
      <c r="AJ20" s="27"/>
      <c r="AK20" s="128">
        <v>4412</v>
      </c>
      <c r="AL20" s="129">
        <v>50050</v>
      </c>
      <c r="AM20" s="130">
        <v>1</v>
      </c>
      <c r="AN20" s="131">
        <f t="shared" si="5"/>
        <v>-174096.82784331249</v>
      </c>
      <c r="AO20" s="132">
        <f t="shared" si="6"/>
        <v>123379.75714584783</v>
      </c>
      <c r="AP20" s="27"/>
      <c r="AQ20" s="27"/>
      <c r="AR20" s="113">
        <f t="shared" si="7"/>
        <v>174096.82784331249</v>
      </c>
      <c r="AS20" s="114"/>
      <c r="AT20" s="115" t="s">
        <v>42</v>
      </c>
      <c r="AU20" s="116">
        <f>VLOOKUP(AT20,TD!$B$3:$C$27,2,FALSE)</f>
        <v>174096.82784331249</v>
      </c>
      <c r="AV20" s="49"/>
      <c r="AW20" s="49"/>
      <c r="AX20" s="49"/>
      <c r="AY20" s="117">
        <f t="shared" si="8"/>
        <v>-123379.75714584783</v>
      </c>
      <c r="AZ20" s="114"/>
      <c r="BA20" s="115" t="s">
        <v>42</v>
      </c>
      <c r="BB20" s="116">
        <f>VLOOKUP(BA20,TD!$F$3:$G$27,2,FALSE)</f>
        <v>-123379.75714584783</v>
      </c>
      <c r="BC20" s="27"/>
      <c r="BD20" s="27"/>
      <c r="BE20" s="93"/>
      <c r="BF20" s="118" t="s">
        <v>401</v>
      </c>
      <c r="BG20" s="118" t="s">
        <v>402</v>
      </c>
      <c r="BH20" s="119">
        <v>4677345</v>
      </c>
      <c r="BI20" s="27"/>
      <c r="BJ20" s="120">
        <f t="shared" si="9"/>
        <v>389778.75</v>
      </c>
      <c r="BK20" s="27"/>
      <c r="BL20" s="27"/>
      <c r="BM20" s="121"/>
      <c r="BN20" s="122"/>
      <c r="BO20" s="27"/>
      <c r="BP20" s="27"/>
      <c r="BQ20" s="27"/>
      <c r="BR20" s="27"/>
      <c r="BS20" s="27"/>
    </row>
    <row r="21" spans="1:71">
      <c r="A21" s="317"/>
      <c r="B21" s="123" t="s">
        <v>401</v>
      </c>
      <c r="C21" s="124" t="s">
        <v>403</v>
      </c>
      <c r="D21" s="98">
        <f t="shared" si="0"/>
        <v>937477</v>
      </c>
      <c r="E21" s="98">
        <f t="shared" si="1"/>
        <v>78123.08</v>
      </c>
      <c r="F21" s="103"/>
      <c r="G21" s="125">
        <f t="shared" si="2"/>
        <v>78123.08</v>
      </c>
      <c r="H21" s="317"/>
      <c r="I21" s="317"/>
      <c r="J21" s="317"/>
      <c r="K21" s="317"/>
      <c r="L21" s="101">
        <v>0</v>
      </c>
      <c r="M21" s="101"/>
      <c r="N21" s="101">
        <f t="shared" si="3"/>
        <v>0</v>
      </c>
      <c r="O21" s="103">
        <f t="shared" si="4"/>
        <v>0</v>
      </c>
      <c r="P21" s="103"/>
      <c r="Q21" s="124"/>
      <c r="R21" s="126"/>
      <c r="S21" s="124"/>
      <c r="T21" s="126"/>
      <c r="U21" s="124"/>
      <c r="V21" s="135"/>
      <c r="W21" s="90"/>
      <c r="X21" s="107"/>
      <c r="Y21" s="27"/>
      <c r="Z21" s="136"/>
      <c r="AA21" s="136"/>
      <c r="AB21" s="136"/>
      <c r="AC21" s="136"/>
      <c r="AD21" s="136"/>
      <c r="AE21" s="136"/>
      <c r="AF21" s="136"/>
      <c r="AG21" s="136"/>
      <c r="AH21" s="136"/>
      <c r="AI21" s="27"/>
      <c r="AJ21" s="27"/>
      <c r="AK21" s="128">
        <v>6500</v>
      </c>
      <c r="AL21" s="129">
        <v>56050</v>
      </c>
      <c r="AM21" s="130">
        <v>1</v>
      </c>
      <c r="AN21" s="131">
        <f t="shared" si="5"/>
        <v>-40.537006296307204</v>
      </c>
      <c r="AO21" s="132">
        <f t="shared" si="6"/>
        <v>4.829558153118815</v>
      </c>
      <c r="AP21" s="27"/>
      <c r="AQ21" s="27"/>
      <c r="AR21" s="113">
        <f t="shared" si="7"/>
        <v>40.537006296307204</v>
      </c>
      <c r="AS21" s="114"/>
      <c r="AT21" s="115" t="s">
        <v>44</v>
      </c>
      <c r="AU21" s="116">
        <f>VLOOKUP(AT21,TD!$B$3:$C$27,2,FALSE)</f>
        <v>40.537006296307204</v>
      </c>
      <c r="AV21" s="49"/>
      <c r="AW21" s="49"/>
      <c r="AX21" s="49"/>
      <c r="AY21" s="117">
        <f t="shared" si="8"/>
        <v>-4.829558153118815</v>
      </c>
      <c r="AZ21" s="114"/>
      <c r="BA21" s="115" t="s">
        <v>44</v>
      </c>
      <c r="BB21" s="116">
        <f>VLOOKUP(BA21,TD!$F$3:$G$27,2,FALSE)</f>
        <v>-4.829558153118815</v>
      </c>
      <c r="BC21" s="27"/>
      <c r="BD21" s="27"/>
      <c r="BE21" s="93"/>
      <c r="BF21" s="118" t="s">
        <v>401</v>
      </c>
      <c r="BG21" s="118" t="s">
        <v>403</v>
      </c>
      <c r="BH21" s="119">
        <v>937477</v>
      </c>
      <c r="BI21" s="27"/>
      <c r="BJ21" s="120">
        <f t="shared" si="9"/>
        <v>78123.08</v>
      </c>
      <c r="BK21" s="27"/>
      <c r="BL21" s="27"/>
      <c r="BM21" s="121"/>
      <c r="BN21" s="122"/>
      <c r="BO21" s="27"/>
      <c r="BP21" s="27"/>
      <c r="BQ21" s="27"/>
      <c r="BR21" s="27"/>
      <c r="BS21" s="27"/>
    </row>
    <row r="22" spans="1:71">
      <c r="A22" s="318"/>
      <c r="B22" s="140" t="s">
        <v>355</v>
      </c>
      <c r="C22" s="124" t="s">
        <v>405</v>
      </c>
      <c r="D22" s="98">
        <f t="shared" si="0"/>
        <v>186791</v>
      </c>
      <c r="E22" s="98">
        <f t="shared" si="1"/>
        <v>15565.92</v>
      </c>
      <c r="F22" s="142"/>
      <c r="G22" s="125">
        <f t="shared" si="2"/>
        <v>15565.92</v>
      </c>
      <c r="H22" s="318"/>
      <c r="I22" s="318"/>
      <c r="J22" s="318"/>
      <c r="K22" s="318"/>
      <c r="L22" s="101">
        <v>0</v>
      </c>
      <c r="M22" s="101"/>
      <c r="N22" s="101">
        <f t="shared" si="3"/>
        <v>0</v>
      </c>
      <c r="O22" s="103">
        <f t="shared" si="4"/>
        <v>0</v>
      </c>
      <c r="P22" s="142"/>
      <c r="Q22" s="124"/>
      <c r="R22" s="126"/>
      <c r="S22" s="124"/>
      <c r="T22" s="126"/>
      <c r="U22" s="124"/>
      <c r="V22" s="135"/>
      <c r="W22" s="136"/>
      <c r="X22" s="107"/>
      <c r="Y22" s="27"/>
      <c r="Z22" s="136"/>
      <c r="AA22" s="136"/>
      <c r="AB22" s="136"/>
      <c r="AC22" s="136"/>
      <c r="AD22" s="136"/>
      <c r="AE22" s="136"/>
      <c r="AF22" s="136"/>
      <c r="AG22" s="136"/>
      <c r="AH22" s="136"/>
      <c r="AI22" s="27"/>
      <c r="AJ22" s="27"/>
      <c r="AK22" s="146">
        <v>6440</v>
      </c>
      <c r="AL22" s="148">
        <v>6500</v>
      </c>
      <c r="AM22" s="149" t="s">
        <v>407</v>
      </c>
      <c r="AN22" s="151">
        <f t="shared" si="5"/>
        <v>-30.411699339683214</v>
      </c>
      <c r="AO22" s="152">
        <f t="shared" si="6"/>
        <v>3.6232342719779291</v>
      </c>
      <c r="AP22" s="27"/>
      <c r="AQ22" s="27"/>
      <c r="AR22" s="113">
        <f t="shared" si="7"/>
        <v>30.411699339683214</v>
      </c>
      <c r="AS22" s="114"/>
      <c r="AT22" s="115" t="s">
        <v>43</v>
      </c>
      <c r="AU22" s="116">
        <f>VLOOKUP(AT22,TD!$B$3:$C$27,2,FALSE)</f>
        <v>30.411699339683214</v>
      </c>
      <c r="AV22" s="49"/>
      <c r="AW22" s="49"/>
      <c r="AX22" s="49"/>
      <c r="AY22" s="117">
        <f t="shared" si="8"/>
        <v>-3.6232342719779291</v>
      </c>
      <c r="AZ22" s="114"/>
      <c r="BA22" s="115" t="s">
        <v>43</v>
      </c>
      <c r="BB22" s="116">
        <f>VLOOKUP(BA22,TD!$F$3:$G$27,2,FALSE)</f>
        <v>-3.6232342719779291</v>
      </c>
      <c r="BC22" s="27"/>
      <c r="BD22" s="27"/>
      <c r="BE22" s="93"/>
      <c r="BF22" s="118" t="s">
        <v>355</v>
      </c>
      <c r="BG22" s="118" t="s">
        <v>405</v>
      </c>
      <c r="BH22" s="119">
        <v>186791</v>
      </c>
      <c r="BI22" s="27"/>
      <c r="BJ22" s="120">
        <f t="shared" si="9"/>
        <v>15565.92</v>
      </c>
      <c r="BK22" s="27"/>
      <c r="BL22" s="27"/>
      <c r="BM22" s="121"/>
      <c r="BN22" s="122"/>
      <c r="BO22" s="27"/>
      <c r="BP22" s="27"/>
      <c r="BQ22" s="27"/>
      <c r="BR22" s="27"/>
      <c r="BS22" s="27"/>
    </row>
    <row r="23" spans="1:71">
      <c r="A23" s="27"/>
      <c r="B23" s="27"/>
      <c r="C23" s="154" t="s">
        <v>408</v>
      </c>
      <c r="D23" s="156">
        <f t="shared" ref="D23:E23" si="10">SUM(D10:D22)</f>
        <v>27794896</v>
      </c>
      <c r="E23" s="156">
        <f t="shared" si="10"/>
        <v>2316241.3499999996</v>
      </c>
      <c r="F23" s="156"/>
      <c r="G23" s="156">
        <f>SUM(G10:G22)</f>
        <v>2316241.3499999996</v>
      </c>
      <c r="H23" s="158">
        <f>+H10/6</f>
        <v>16666.666666666668</v>
      </c>
      <c r="I23" s="159">
        <f t="shared" ref="I23:O23" si="11">SUM(I10:I22)</f>
        <v>0.8</v>
      </c>
      <c r="J23" s="160">
        <f t="shared" si="11"/>
        <v>80000</v>
      </c>
      <c r="K23" s="160">
        <f t="shared" si="11"/>
        <v>13333.333333333334</v>
      </c>
      <c r="L23" s="162">
        <f t="shared" si="11"/>
        <v>83.86999999999999</v>
      </c>
      <c r="M23" s="162">
        <f t="shared" si="11"/>
        <v>0</v>
      </c>
      <c r="N23" s="163">
        <f t="shared" si="11"/>
        <v>13417.2</v>
      </c>
      <c r="O23" s="163">
        <f t="shared" si="11"/>
        <v>80000</v>
      </c>
      <c r="P23" s="164">
        <f>+G23-K23</f>
        <v>2302908.0166666661</v>
      </c>
      <c r="Q23" s="165">
        <f t="shared" ref="Q23:V23" si="12">SUM(Q10:Q22)</f>
        <v>0</v>
      </c>
      <c r="R23" s="165">
        <f t="shared" si="12"/>
        <v>0</v>
      </c>
      <c r="S23" s="165">
        <f t="shared" si="12"/>
        <v>0</v>
      </c>
      <c r="T23" s="165">
        <f t="shared" si="12"/>
        <v>0</v>
      </c>
      <c r="U23" s="165">
        <f t="shared" si="12"/>
        <v>0</v>
      </c>
      <c r="V23" s="165">
        <f t="shared" si="12"/>
        <v>0</v>
      </c>
      <c r="W23" s="166"/>
      <c r="X23" s="107"/>
      <c r="Y23" s="27"/>
      <c r="Z23" s="90"/>
      <c r="AA23" s="90"/>
      <c r="AB23" s="90"/>
      <c r="AC23" s="90"/>
      <c r="AD23" s="90"/>
      <c r="AE23" s="90"/>
      <c r="AF23" s="90"/>
      <c r="AG23" s="90"/>
      <c r="AH23" s="90"/>
      <c r="AI23" s="27"/>
      <c r="AJ23" s="27"/>
      <c r="AK23" s="167"/>
      <c r="AL23" s="168"/>
      <c r="AM23" s="168"/>
      <c r="AN23" s="169"/>
      <c r="AO23" s="169"/>
      <c r="AP23" s="27"/>
      <c r="AQ23" s="27"/>
      <c r="AR23" s="27"/>
      <c r="AS23" s="114"/>
      <c r="AT23" s="27"/>
      <c r="AU23" s="27"/>
      <c r="AV23" s="49"/>
      <c r="AW23" s="49"/>
      <c r="AX23" s="49"/>
      <c r="AY23" s="27"/>
      <c r="AZ23" s="114"/>
      <c r="BA23" s="27"/>
      <c r="BB23" s="27"/>
      <c r="BC23" s="27"/>
      <c r="BD23" s="27"/>
      <c r="BE23" s="93"/>
      <c r="BF23" s="170" t="s">
        <v>10</v>
      </c>
      <c r="BG23" s="27"/>
      <c r="BH23" s="171">
        <f>SUM(BH10:BH22)</f>
        <v>27794896</v>
      </c>
      <c r="BI23" s="27"/>
      <c r="BJ23" s="27"/>
      <c r="BK23" s="27"/>
      <c r="BL23" s="27"/>
      <c r="BM23" s="121"/>
      <c r="BN23" s="122"/>
      <c r="BO23" s="27"/>
      <c r="BP23" s="27"/>
      <c r="BQ23" s="27"/>
      <c r="BR23" s="27"/>
      <c r="BS23" s="27"/>
    </row>
    <row r="24" spans="1:71" ht="18.75" customHeight="1">
      <c r="A24" s="316" t="s">
        <v>409</v>
      </c>
      <c r="B24" s="172" t="s">
        <v>387</v>
      </c>
      <c r="C24" s="172" t="s">
        <v>410</v>
      </c>
      <c r="D24" s="173"/>
      <c r="E24" s="174">
        <f t="shared" ref="E24:E30" si="13">BJ24</f>
        <v>196624.33</v>
      </c>
      <c r="F24" s="175"/>
      <c r="G24" s="175">
        <f t="shared" ref="G24:G36" si="14">+E24-F24</f>
        <v>196624.33</v>
      </c>
      <c r="H24" s="174"/>
      <c r="I24" s="175"/>
      <c r="J24" s="175">
        <f t="shared" ref="J24:J37" si="15">IF((H24+I24)&gt;(E24+F24),(H24+I24)-(E24+F24),0)</f>
        <v>0</v>
      </c>
      <c r="K24" s="176">
        <v>0</v>
      </c>
      <c r="L24" s="176">
        <v>0</v>
      </c>
      <c r="M24" s="177"/>
      <c r="N24" s="174">
        <f t="shared" ref="N24:N37" si="16">ROUND(IF((H24+I24)&lt;(E24+F24),IF(((E24+F24)-(H24+I24))&gt;(K24+L24+M24),K24+L24+M24,(E24+F24)-(H24+I24)),0),2)</f>
        <v>0</v>
      </c>
      <c r="O24" s="176">
        <f t="shared" ref="O24:O37" si="17">ROUND(K24-N24+J24+L24+M24,2)</f>
        <v>0</v>
      </c>
      <c r="P24" s="178">
        <f t="shared" ref="P24:P36" si="18">G24</f>
        <v>196624.33</v>
      </c>
      <c r="Q24" s="175">
        <f t="shared" ref="Q24:Q25" si="19">+P24</f>
        <v>196624.33</v>
      </c>
      <c r="R24" s="175"/>
      <c r="S24" s="175"/>
      <c r="T24" s="175"/>
      <c r="U24" s="175"/>
      <c r="V24" s="175"/>
      <c r="W24" s="90"/>
      <c r="X24" s="107"/>
      <c r="Y24" s="27"/>
      <c r="Z24" s="90"/>
      <c r="AA24" s="90"/>
      <c r="AB24" s="90"/>
      <c r="AC24" s="90"/>
      <c r="AD24" s="90"/>
      <c r="AE24" s="90"/>
      <c r="AF24" s="90"/>
      <c r="AG24" s="90"/>
      <c r="AH24" s="90"/>
      <c r="AI24" s="27"/>
      <c r="AJ24" s="27"/>
      <c r="AK24" s="108">
        <v>1108</v>
      </c>
      <c r="AL24" s="109">
        <v>1771</v>
      </c>
      <c r="AM24" s="110">
        <v>1</v>
      </c>
      <c r="AN24" s="111">
        <f t="shared" ref="AN24:AN30" si="20">AR24*-1</f>
        <v>-117963.37418409156</v>
      </c>
      <c r="AO24" s="112">
        <f t="shared" ref="AO24:AO30" si="21">AY24*-1</f>
        <v>14725.653758504222</v>
      </c>
      <c r="AP24" s="27"/>
      <c r="AQ24" s="27"/>
      <c r="AR24" s="113">
        <f t="shared" ref="AR24:AR30" si="22">AU24</f>
        <v>117963.37418409156</v>
      </c>
      <c r="AS24" s="114"/>
      <c r="AT24" s="115" t="s">
        <v>46</v>
      </c>
      <c r="AU24" s="116">
        <f>VLOOKUP(AT24,TD!$B$3:$C$27,2,FALSE)</f>
        <v>117963.37418409156</v>
      </c>
      <c r="AV24" s="49"/>
      <c r="AW24" s="49"/>
      <c r="AX24" s="49"/>
      <c r="AY24" s="117">
        <f t="shared" ref="AY24:AY30" si="23">BB24</f>
        <v>-14725.653758504222</v>
      </c>
      <c r="AZ24" s="114"/>
      <c r="BA24" s="115" t="s">
        <v>46</v>
      </c>
      <c r="BB24" s="116">
        <f>VLOOKUP(BA24,TD!$F$3:$G$27,2,FALSE)</f>
        <v>-14725.653758504222</v>
      </c>
      <c r="BC24" s="27"/>
      <c r="BD24" s="27"/>
      <c r="BE24" s="93"/>
      <c r="BF24" s="118" t="s">
        <v>387</v>
      </c>
      <c r="BG24" s="118" t="s">
        <v>410</v>
      </c>
      <c r="BH24" s="179">
        <v>2359492</v>
      </c>
      <c r="BI24" s="27"/>
      <c r="BJ24" s="120">
        <f t="shared" ref="BJ24:BJ36" si="24">ROUND(+BH24/12,2)</f>
        <v>196624.33</v>
      </c>
      <c r="BK24" s="27"/>
      <c r="BL24" s="27"/>
      <c r="BM24" s="121"/>
      <c r="BN24" s="122"/>
      <c r="BO24" s="27"/>
      <c r="BP24" s="27"/>
      <c r="BQ24" s="27"/>
      <c r="BR24" s="27"/>
      <c r="BS24" s="27"/>
    </row>
    <row r="25" spans="1:71" ht="18.75" customHeight="1">
      <c r="A25" s="317"/>
      <c r="B25" s="180" t="s">
        <v>387</v>
      </c>
      <c r="C25" s="180" t="s">
        <v>411</v>
      </c>
      <c r="D25" s="181"/>
      <c r="E25" s="182">
        <f t="shared" si="13"/>
        <v>176083.42</v>
      </c>
      <c r="F25" s="183"/>
      <c r="G25" s="183">
        <f t="shared" si="14"/>
        <v>176083.42</v>
      </c>
      <c r="H25" s="184"/>
      <c r="I25" s="183"/>
      <c r="J25" s="183">
        <f t="shared" si="15"/>
        <v>0</v>
      </c>
      <c r="K25" s="185">
        <v>0</v>
      </c>
      <c r="L25" s="185">
        <v>0</v>
      </c>
      <c r="M25" s="186"/>
      <c r="N25" s="184">
        <f t="shared" si="16"/>
        <v>0</v>
      </c>
      <c r="O25" s="187">
        <f t="shared" si="17"/>
        <v>0</v>
      </c>
      <c r="P25" s="188">
        <f t="shared" si="18"/>
        <v>176083.42</v>
      </c>
      <c r="Q25" s="189">
        <f t="shared" si="19"/>
        <v>176083.42</v>
      </c>
      <c r="R25" s="189"/>
      <c r="S25" s="189"/>
      <c r="T25" s="189"/>
      <c r="U25" s="189"/>
      <c r="V25" s="189"/>
      <c r="W25" s="90"/>
      <c r="X25" s="107"/>
      <c r="Y25" s="27"/>
      <c r="Z25" s="90"/>
      <c r="AA25" s="90"/>
      <c r="AB25" s="90"/>
      <c r="AC25" s="90"/>
      <c r="AD25" s="90"/>
      <c r="AE25" s="90"/>
      <c r="AF25" s="90"/>
      <c r="AG25" s="90"/>
      <c r="AH25" s="90"/>
      <c r="AI25" s="27"/>
      <c r="AJ25" s="27"/>
      <c r="AK25" s="128">
        <v>1710</v>
      </c>
      <c r="AL25" s="129">
        <v>1771</v>
      </c>
      <c r="AM25" s="130">
        <v>1</v>
      </c>
      <c r="AN25" s="131">
        <f t="shared" si="20"/>
        <v>-9811.9447901392832</v>
      </c>
      <c r="AO25" s="132">
        <f t="shared" si="21"/>
        <v>8284.0731940002606</v>
      </c>
      <c r="AP25" s="27"/>
      <c r="AQ25" s="27"/>
      <c r="AR25" s="113">
        <f t="shared" si="22"/>
        <v>9811.9447901392832</v>
      </c>
      <c r="AS25" s="114"/>
      <c r="AT25" s="115" t="s">
        <v>47</v>
      </c>
      <c r="AU25" s="116">
        <f>VLOOKUP(AT25,TD!$B$3:$C$27,2,FALSE)</f>
        <v>9811.9447901392832</v>
      </c>
      <c r="AV25" s="49"/>
      <c r="AW25" s="49"/>
      <c r="AX25" s="49"/>
      <c r="AY25" s="117">
        <f t="shared" si="23"/>
        <v>-8284.0731940002606</v>
      </c>
      <c r="AZ25" s="114"/>
      <c r="BA25" s="115" t="s">
        <v>47</v>
      </c>
      <c r="BB25" s="116">
        <f>VLOOKUP(BA25,TD!$F$3:$G$27,2,FALSE)</f>
        <v>-8284.0731940002606</v>
      </c>
      <c r="BC25" s="27"/>
      <c r="BD25" s="27"/>
      <c r="BE25" s="93"/>
      <c r="BF25" s="118" t="s">
        <v>387</v>
      </c>
      <c r="BG25" s="118" t="s">
        <v>411</v>
      </c>
      <c r="BH25" s="179">
        <v>2113001</v>
      </c>
      <c r="BI25" s="27"/>
      <c r="BJ25" s="120">
        <f t="shared" si="24"/>
        <v>176083.42</v>
      </c>
      <c r="BK25" s="27"/>
      <c r="BL25" s="27"/>
      <c r="BM25" s="121"/>
      <c r="BN25" s="122"/>
      <c r="BO25" s="27"/>
      <c r="BP25" s="27"/>
      <c r="BQ25" s="27"/>
      <c r="BR25" s="27"/>
      <c r="BS25" s="27"/>
    </row>
    <row r="26" spans="1:71" ht="18.75" customHeight="1">
      <c r="A26" s="317"/>
      <c r="B26" s="172" t="s">
        <v>391</v>
      </c>
      <c r="C26" s="172" t="s">
        <v>412</v>
      </c>
      <c r="D26" s="190"/>
      <c r="E26" s="174">
        <f t="shared" si="13"/>
        <v>318992.42</v>
      </c>
      <c r="F26" s="175"/>
      <c r="G26" s="175">
        <f t="shared" si="14"/>
        <v>318992.42</v>
      </c>
      <c r="H26" s="174"/>
      <c r="I26" s="175"/>
      <c r="J26" s="175">
        <f t="shared" si="15"/>
        <v>0</v>
      </c>
      <c r="K26" s="176">
        <v>0</v>
      </c>
      <c r="L26" s="176">
        <v>0</v>
      </c>
      <c r="M26" s="177"/>
      <c r="N26" s="182">
        <f t="shared" si="16"/>
        <v>0</v>
      </c>
      <c r="O26" s="185">
        <f t="shared" si="17"/>
        <v>0</v>
      </c>
      <c r="P26" s="178">
        <f t="shared" si="18"/>
        <v>318992.42</v>
      </c>
      <c r="Q26" s="176"/>
      <c r="R26" s="191">
        <f t="shared" ref="R26:R27" si="25">+P26</f>
        <v>318992.42</v>
      </c>
      <c r="S26" s="172"/>
      <c r="T26" s="192"/>
      <c r="U26" s="172"/>
      <c r="V26" s="193"/>
      <c r="W26" s="90"/>
      <c r="X26" s="107"/>
      <c r="Y26" s="27"/>
      <c r="Z26" s="90"/>
      <c r="AA26" s="90"/>
      <c r="AB26" s="90"/>
      <c r="AC26" s="90"/>
      <c r="AD26" s="90"/>
      <c r="AE26" s="90"/>
      <c r="AF26" s="90"/>
      <c r="AG26" s="90"/>
      <c r="AH26" s="90"/>
      <c r="AI26" s="27"/>
      <c r="AJ26" s="27"/>
      <c r="AK26" s="128">
        <v>28161</v>
      </c>
      <c r="AL26" s="129">
        <v>28371</v>
      </c>
      <c r="AM26" s="130">
        <v>2</v>
      </c>
      <c r="AN26" s="131">
        <f t="shared" si="20"/>
        <v>-6697.71249308196</v>
      </c>
      <c r="AO26" s="132">
        <f t="shared" si="21"/>
        <v>4429.097266128143</v>
      </c>
      <c r="AP26" s="27"/>
      <c r="AQ26" s="27"/>
      <c r="AR26" s="113">
        <f t="shared" si="22"/>
        <v>6697.71249308196</v>
      </c>
      <c r="AS26" s="114"/>
      <c r="AT26" s="115" t="s">
        <v>48</v>
      </c>
      <c r="AU26" s="116">
        <f>VLOOKUP(AT26,TD!$B$3:$C$27,2,FALSE)</f>
        <v>6697.71249308196</v>
      </c>
      <c r="AV26" s="49"/>
      <c r="AW26" s="49"/>
      <c r="AX26" s="49"/>
      <c r="AY26" s="117">
        <f t="shared" si="23"/>
        <v>-4429.097266128143</v>
      </c>
      <c r="AZ26" s="114"/>
      <c r="BA26" s="115" t="s">
        <v>48</v>
      </c>
      <c r="BB26" s="116">
        <f>VLOOKUP(BA26,TD!$F$3:$G$27,2,FALSE)</f>
        <v>-4429.097266128143</v>
      </c>
      <c r="BC26" s="27"/>
      <c r="BD26" s="27"/>
      <c r="BE26" s="93"/>
      <c r="BF26" s="118" t="s">
        <v>391</v>
      </c>
      <c r="BG26" s="118" t="s">
        <v>412</v>
      </c>
      <c r="BH26" s="179">
        <v>3827909</v>
      </c>
      <c r="BI26" s="27"/>
      <c r="BJ26" s="120">
        <f t="shared" si="24"/>
        <v>318992.42</v>
      </c>
      <c r="BK26" s="27"/>
      <c r="BL26" s="27"/>
      <c r="BM26" s="121"/>
      <c r="BN26" s="122"/>
      <c r="BO26" s="27"/>
      <c r="BP26" s="27"/>
      <c r="BQ26" s="27"/>
      <c r="BR26" s="27"/>
      <c r="BS26" s="27"/>
    </row>
    <row r="27" spans="1:71" ht="18.75" customHeight="1">
      <c r="A27" s="317"/>
      <c r="B27" s="180" t="s">
        <v>391</v>
      </c>
      <c r="C27" s="180" t="s">
        <v>413</v>
      </c>
      <c r="D27" s="181"/>
      <c r="E27" s="182">
        <f t="shared" si="13"/>
        <v>308049.83</v>
      </c>
      <c r="F27" s="183"/>
      <c r="G27" s="183">
        <f t="shared" si="14"/>
        <v>308049.83</v>
      </c>
      <c r="H27" s="184"/>
      <c r="I27" s="183"/>
      <c r="J27" s="183">
        <f t="shared" si="15"/>
        <v>0</v>
      </c>
      <c r="K27" s="185">
        <v>0</v>
      </c>
      <c r="L27" s="185">
        <v>0</v>
      </c>
      <c r="M27" s="186"/>
      <c r="N27" s="182">
        <f t="shared" si="16"/>
        <v>0</v>
      </c>
      <c r="O27" s="185">
        <f t="shared" si="17"/>
        <v>0</v>
      </c>
      <c r="P27" s="188">
        <f t="shared" si="18"/>
        <v>308049.83</v>
      </c>
      <c r="Q27" s="185"/>
      <c r="R27" s="196">
        <f t="shared" si="25"/>
        <v>308049.83</v>
      </c>
      <c r="S27" s="180"/>
      <c r="T27" s="197"/>
      <c r="U27" s="180"/>
      <c r="V27" s="198"/>
      <c r="W27" s="90"/>
      <c r="X27" s="107"/>
      <c r="Y27" s="27"/>
      <c r="Z27" s="90"/>
      <c r="AA27" s="90"/>
      <c r="AB27" s="90"/>
      <c r="AC27" s="90"/>
      <c r="AD27" s="90"/>
      <c r="AE27" s="90"/>
      <c r="AF27" s="90"/>
      <c r="AG27" s="90"/>
      <c r="AH27" s="90"/>
      <c r="AI27" s="27"/>
      <c r="AJ27" s="27"/>
      <c r="AK27" s="128">
        <v>28181</v>
      </c>
      <c r="AL27" s="129">
        <v>28371</v>
      </c>
      <c r="AM27" s="130">
        <v>2</v>
      </c>
      <c r="AN27" s="131">
        <f t="shared" si="20"/>
        <v>-2417.9782367399403</v>
      </c>
      <c r="AO27" s="132">
        <f t="shared" si="21"/>
        <v>264.30655780440071</v>
      </c>
      <c r="AP27" s="27"/>
      <c r="AQ27" s="27"/>
      <c r="AR27" s="113">
        <f t="shared" si="22"/>
        <v>2417.9782367399403</v>
      </c>
      <c r="AS27" s="114"/>
      <c r="AT27" s="115" t="s">
        <v>49</v>
      </c>
      <c r="AU27" s="116">
        <f>VLOOKUP(AT27,TD!$B$3:$C$27,2,FALSE)</f>
        <v>2417.9782367399403</v>
      </c>
      <c r="AV27" s="49"/>
      <c r="AW27" s="49"/>
      <c r="AX27" s="49"/>
      <c r="AY27" s="117">
        <f t="shared" si="23"/>
        <v>-264.30655780440071</v>
      </c>
      <c r="AZ27" s="114"/>
      <c r="BA27" s="115" t="s">
        <v>49</v>
      </c>
      <c r="BB27" s="116">
        <f>VLOOKUP(BA27,TD!$F$3:$G$27,2,FALSE)</f>
        <v>-264.30655780440071</v>
      </c>
      <c r="BC27" s="27"/>
      <c r="BD27" s="27"/>
      <c r="BE27" s="93"/>
      <c r="BF27" s="118" t="s">
        <v>391</v>
      </c>
      <c r="BG27" s="118" t="s">
        <v>413</v>
      </c>
      <c r="BH27" s="179">
        <v>3696598</v>
      </c>
      <c r="BI27" s="27"/>
      <c r="BJ27" s="120">
        <f t="shared" si="24"/>
        <v>308049.83</v>
      </c>
      <c r="BK27" s="27"/>
      <c r="BL27" s="27"/>
      <c r="BM27" s="121"/>
      <c r="BN27" s="122"/>
      <c r="BO27" s="27"/>
      <c r="BP27" s="27"/>
      <c r="BQ27" s="27"/>
      <c r="BR27" s="27"/>
      <c r="BS27" s="27"/>
    </row>
    <row r="28" spans="1:71" ht="18.75" customHeight="1">
      <c r="A28" s="317"/>
      <c r="B28" s="172" t="s">
        <v>394</v>
      </c>
      <c r="C28" s="172" t="s">
        <v>414</v>
      </c>
      <c r="D28" s="190"/>
      <c r="E28" s="174">
        <f t="shared" si="13"/>
        <v>182223.42</v>
      </c>
      <c r="F28" s="175"/>
      <c r="G28" s="175">
        <f t="shared" si="14"/>
        <v>182223.42</v>
      </c>
      <c r="H28" s="174"/>
      <c r="I28" s="175"/>
      <c r="J28" s="175">
        <f t="shared" si="15"/>
        <v>0</v>
      </c>
      <c r="K28" s="176">
        <v>0</v>
      </c>
      <c r="L28" s="176">
        <v>0</v>
      </c>
      <c r="M28" s="177"/>
      <c r="N28" s="174">
        <f t="shared" si="16"/>
        <v>0</v>
      </c>
      <c r="O28" s="176">
        <f t="shared" si="17"/>
        <v>0</v>
      </c>
      <c r="P28" s="178">
        <f t="shared" si="18"/>
        <v>182223.42</v>
      </c>
      <c r="Q28" s="176"/>
      <c r="R28" s="192"/>
      <c r="S28" s="176">
        <f t="shared" ref="S28:S29" si="26">+P28</f>
        <v>182223.42</v>
      </c>
      <c r="T28" s="192"/>
      <c r="U28" s="172"/>
      <c r="V28" s="193"/>
      <c r="W28" s="90"/>
      <c r="X28" s="107"/>
      <c r="Y28" s="27"/>
      <c r="Z28" s="90"/>
      <c r="AA28" s="90"/>
      <c r="AB28" s="90"/>
      <c r="AC28" s="90"/>
      <c r="AD28" s="90"/>
      <c r="AE28" s="90"/>
      <c r="AF28" s="90"/>
      <c r="AG28" s="90"/>
      <c r="AH28" s="90"/>
      <c r="AI28" s="27"/>
      <c r="AJ28" s="27"/>
      <c r="AK28" s="128">
        <v>3183</v>
      </c>
      <c r="AL28" s="129">
        <v>3300</v>
      </c>
      <c r="AM28" s="130">
        <v>1</v>
      </c>
      <c r="AN28" s="131">
        <f t="shared" si="20"/>
        <v>-3117.0652446822196</v>
      </c>
      <c r="AO28" s="132">
        <f t="shared" si="21"/>
        <v>1185.6906838724697</v>
      </c>
      <c r="AP28" s="27"/>
      <c r="AQ28" s="27"/>
      <c r="AR28" s="113">
        <f t="shared" si="22"/>
        <v>3117.0652446822196</v>
      </c>
      <c r="AS28" s="114"/>
      <c r="AT28" s="115" t="s">
        <v>51</v>
      </c>
      <c r="AU28" s="116">
        <f>VLOOKUP(AT28,TD!$B$3:$C$27,2,FALSE)</f>
        <v>3117.0652446822196</v>
      </c>
      <c r="AV28" s="49"/>
      <c r="AW28" s="49"/>
      <c r="AX28" s="49"/>
      <c r="AY28" s="117">
        <f t="shared" si="23"/>
        <v>-1185.6906838724697</v>
      </c>
      <c r="AZ28" s="114"/>
      <c r="BA28" s="115" t="s">
        <v>51</v>
      </c>
      <c r="BB28" s="116">
        <f>VLOOKUP(BA28,TD!$F$3:$G$27,2,FALSE)</f>
        <v>-1185.6906838724697</v>
      </c>
      <c r="BC28" s="27"/>
      <c r="BD28" s="27"/>
      <c r="BE28" s="93"/>
      <c r="BF28" s="118" t="s">
        <v>394</v>
      </c>
      <c r="BG28" s="118" t="s">
        <v>414</v>
      </c>
      <c r="BH28" s="179">
        <v>2186681</v>
      </c>
      <c r="BI28" s="27"/>
      <c r="BJ28" s="120">
        <f t="shared" si="24"/>
        <v>182223.42</v>
      </c>
      <c r="BK28" s="27"/>
      <c r="BL28" s="27"/>
      <c r="BM28" s="121"/>
      <c r="BN28" s="122"/>
      <c r="BO28" s="27"/>
      <c r="BP28" s="27"/>
      <c r="BQ28" s="27"/>
      <c r="BR28" s="27"/>
      <c r="BS28" s="27"/>
    </row>
    <row r="29" spans="1:71" ht="18.75" customHeight="1">
      <c r="A29" s="317"/>
      <c r="B29" s="180" t="s">
        <v>394</v>
      </c>
      <c r="C29" s="180" t="s">
        <v>415</v>
      </c>
      <c r="D29" s="181"/>
      <c r="E29" s="182">
        <f t="shared" si="13"/>
        <v>122361</v>
      </c>
      <c r="F29" s="189"/>
      <c r="G29" s="183">
        <f t="shared" si="14"/>
        <v>122361</v>
      </c>
      <c r="H29" s="182"/>
      <c r="I29" s="189"/>
      <c r="J29" s="189">
        <f t="shared" si="15"/>
        <v>0</v>
      </c>
      <c r="K29" s="185">
        <v>0</v>
      </c>
      <c r="L29" s="185">
        <v>0</v>
      </c>
      <c r="M29" s="186"/>
      <c r="N29" s="182">
        <f t="shared" si="16"/>
        <v>0</v>
      </c>
      <c r="O29" s="185">
        <f t="shared" si="17"/>
        <v>0</v>
      </c>
      <c r="P29" s="188">
        <f t="shared" si="18"/>
        <v>122361</v>
      </c>
      <c r="Q29" s="185"/>
      <c r="R29" s="197"/>
      <c r="S29" s="185">
        <f t="shared" si="26"/>
        <v>122361</v>
      </c>
      <c r="T29" s="196"/>
      <c r="U29" s="180"/>
      <c r="V29" s="198"/>
      <c r="W29" s="90"/>
      <c r="X29" s="107"/>
      <c r="Y29" s="27"/>
      <c r="Z29" s="90"/>
      <c r="AA29" s="90"/>
      <c r="AB29" s="90"/>
      <c r="AC29" s="90"/>
      <c r="AD29" s="90"/>
      <c r="AE29" s="90"/>
      <c r="AF29" s="90"/>
      <c r="AG29" s="90"/>
      <c r="AH29" s="90"/>
      <c r="AI29" s="27"/>
      <c r="AJ29" s="27"/>
      <c r="AK29" s="128">
        <v>3032</v>
      </c>
      <c r="AL29" s="129">
        <v>3300</v>
      </c>
      <c r="AM29" s="130">
        <v>1</v>
      </c>
      <c r="AN29" s="131">
        <f t="shared" si="20"/>
        <v>-177.43390520836365</v>
      </c>
      <c r="AO29" s="132">
        <f t="shared" si="21"/>
        <v>80.32613913714799</v>
      </c>
      <c r="AP29" s="27"/>
      <c r="AQ29" s="27"/>
      <c r="AR29" s="113">
        <f t="shared" si="22"/>
        <v>177.43390520836365</v>
      </c>
      <c r="AS29" s="114"/>
      <c r="AT29" s="115" t="s">
        <v>50</v>
      </c>
      <c r="AU29" s="116">
        <f>VLOOKUP(AT29,TD!$B$3:$C$27,2,FALSE)</f>
        <v>177.43390520836365</v>
      </c>
      <c r="AV29" s="49"/>
      <c r="AW29" s="49"/>
      <c r="AX29" s="49"/>
      <c r="AY29" s="117">
        <f t="shared" si="23"/>
        <v>-80.32613913714799</v>
      </c>
      <c r="AZ29" s="114"/>
      <c r="BA29" s="115" t="s">
        <v>50</v>
      </c>
      <c r="BB29" s="116">
        <f>VLOOKUP(BA29,TD!$F$3:$G$27,2,FALSE)</f>
        <v>-80.32613913714799</v>
      </c>
      <c r="BC29" s="27"/>
      <c r="BD29" s="27"/>
      <c r="BE29" s="93"/>
      <c r="BF29" s="118" t="s">
        <v>394</v>
      </c>
      <c r="BG29" s="118" t="s">
        <v>415</v>
      </c>
      <c r="BH29" s="179">
        <v>1468332</v>
      </c>
      <c r="BI29" s="27"/>
      <c r="BJ29" s="120">
        <f t="shared" si="24"/>
        <v>122361</v>
      </c>
      <c r="BK29" s="27"/>
      <c r="BL29" s="27"/>
      <c r="BM29" s="121"/>
      <c r="BN29" s="122"/>
      <c r="BO29" s="27"/>
      <c r="BP29" s="27"/>
      <c r="BQ29" s="27"/>
      <c r="BR29" s="27"/>
      <c r="BS29" s="27"/>
    </row>
    <row r="30" spans="1:71" ht="18.75" customHeight="1">
      <c r="A30" s="317"/>
      <c r="B30" s="172" t="s">
        <v>398</v>
      </c>
      <c r="C30" s="172" t="s">
        <v>417</v>
      </c>
      <c r="D30" s="190"/>
      <c r="E30" s="175">
        <f t="shared" si="13"/>
        <v>192001.92000000001</v>
      </c>
      <c r="F30" s="175"/>
      <c r="G30" s="175">
        <f t="shared" si="14"/>
        <v>192001.92000000001</v>
      </c>
      <c r="H30" s="205"/>
      <c r="I30" s="175"/>
      <c r="J30" s="205">
        <f t="shared" si="15"/>
        <v>0</v>
      </c>
      <c r="K30" s="176">
        <v>0</v>
      </c>
      <c r="L30" s="191">
        <v>0</v>
      </c>
      <c r="M30" s="175"/>
      <c r="N30" s="205">
        <f t="shared" si="16"/>
        <v>0</v>
      </c>
      <c r="O30" s="176">
        <f t="shared" si="17"/>
        <v>0</v>
      </c>
      <c r="P30" s="205">
        <f t="shared" si="18"/>
        <v>192001.92000000001</v>
      </c>
      <c r="Q30" s="176"/>
      <c r="R30" s="192"/>
      <c r="S30" s="172"/>
      <c r="T30" s="191">
        <f t="shared" ref="T30:T31" si="27">+P30</f>
        <v>192001.92000000001</v>
      </c>
      <c r="U30" s="176"/>
      <c r="V30" s="193"/>
      <c r="W30" s="90"/>
      <c r="X30" s="107"/>
      <c r="Y30" s="27"/>
      <c r="Z30" s="90"/>
      <c r="AA30" s="90"/>
      <c r="AB30" s="90"/>
      <c r="AC30" s="90"/>
      <c r="AD30" s="90"/>
      <c r="AE30" s="90"/>
      <c r="AF30" s="90"/>
      <c r="AG30" s="90"/>
      <c r="AH30" s="90"/>
      <c r="AI30" s="27"/>
      <c r="AJ30" s="27"/>
      <c r="AK30" s="128">
        <v>4402</v>
      </c>
      <c r="AL30" s="129">
        <v>4406</v>
      </c>
      <c r="AM30" s="130">
        <v>1</v>
      </c>
      <c r="AN30" s="131">
        <f t="shared" si="20"/>
        <v>-309.87972196942957</v>
      </c>
      <c r="AO30" s="132">
        <f t="shared" si="21"/>
        <v>194.42512062861579</v>
      </c>
      <c r="AP30" s="27"/>
      <c r="AQ30" s="27"/>
      <c r="AR30" s="113">
        <f t="shared" si="22"/>
        <v>309.87972196942957</v>
      </c>
      <c r="AS30" s="114"/>
      <c r="AT30" s="115" t="s">
        <v>52</v>
      </c>
      <c r="AU30" s="116">
        <f>VLOOKUP(AT30,TD!$B$3:$C$27,2,FALSE)</f>
        <v>309.87972196942957</v>
      </c>
      <c r="AV30" s="49"/>
      <c r="AW30" s="49"/>
      <c r="AX30" s="49"/>
      <c r="AY30" s="117">
        <f t="shared" si="23"/>
        <v>-194.42512062861579</v>
      </c>
      <c r="AZ30" s="114"/>
      <c r="BA30" s="115" t="s">
        <v>52</v>
      </c>
      <c r="BB30" s="116">
        <f>VLOOKUP(BA30,TD!$F$3:$G$27,2,FALSE)</f>
        <v>-194.42512062861579</v>
      </c>
      <c r="BC30" s="27"/>
      <c r="BD30" s="27"/>
      <c r="BE30" s="93"/>
      <c r="BF30" s="118" t="s">
        <v>398</v>
      </c>
      <c r="BG30" s="118" t="s">
        <v>417</v>
      </c>
      <c r="BH30" s="179">
        <v>2304023</v>
      </c>
      <c r="BI30" s="27"/>
      <c r="BJ30" s="120">
        <f t="shared" si="24"/>
        <v>192001.92000000001</v>
      </c>
      <c r="BK30" s="27"/>
      <c r="BL30" s="27"/>
      <c r="BM30" s="121"/>
      <c r="BN30" s="122"/>
      <c r="BO30" s="27"/>
      <c r="BP30" s="27"/>
      <c r="BQ30" s="27"/>
      <c r="BR30" s="27"/>
      <c r="BS30" s="27"/>
    </row>
    <row r="31" spans="1:71" ht="19.5" customHeight="1">
      <c r="A31" s="317"/>
      <c r="B31" s="206" t="s">
        <v>398</v>
      </c>
      <c r="C31" s="206" t="s">
        <v>418</v>
      </c>
      <c r="D31" s="207"/>
      <c r="E31" s="183">
        <v>0</v>
      </c>
      <c r="F31" s="183"/>
      <c r="G31" s="183">
        <f t="shared" si="14"/>
        <v>0</v>
      </c>
      <c r="H31" s="208"/>
      <c r="I31" s="183"/>
      <c r="J31" s="208">
        <f t="shared" si="15"/>
        <v>0</v>
      </c>
      <c r="K31" s="187">
        <v>0</v>
      </c>
      <c r="L31" s="209">
        <v>0</v>
      </c>
      <c r="M31" s="183"/>
      <c r="N31" s="208">
        <f t="shared" si="16"/>
        <v>0</v>
      </c>
      <c r="O31" s="187">
        <f t="shared" si="17"/>
        <v>0</v>
      </c>
      <c r="P31" s="208">
        <f t="shared" si="18"/>
        <v>0</v>
      </c>
      <c r="Q31" s="187"/>
      <c r="R31" s="210"/>
      <c r="S31" s="206"/>
      <c r="T31" s="209">
        <f t="shared" si="27"/>
        <v>0</v>
      </c>
      <c r="U31" s="187"/>
      <c r="V31" s="211"/>
      <c r="W31" s="90"/>
      <c r="X31" s="107"/>
      <c r="Y31" s="27"/>
      <c r="Z31" s="90"/>
      <c r="AA31" s="90"/>
      <c r="AB31" s="90"/>
      <c r="AC31" s="90"/>
      <c r="AD31" s="90"/>
      <c r="AE31" s="90"/>
      <c r="AF31" s="90"/>
      <c r="AG31" s="90"/>
      <c r="AH31" s="90"/>
      <c r="AI31" s="27"/>
      <c r="AJ31" s="27"/>
      <c r="AK31" s="128"/>
      <c r="AL31" s="129"/>
      <c r="AM31" s="130"/>
      <c r="AN31" s="131"/>
      <c r="AO31" s="132"/>
      <c r="AP31" s="27"/>
      <c r="AQ31" s="27"/>
      <c r="AR31" s="113"/>
      <c r="AS31" s="114"/>
      <c r="AT31" s="115"/>
      <c r="AU31" s="116"/>
      <c r="AV31" s="49"/>
      <c r="AW31" s="49"/>
      <c r="AX31" s="49"/>
      <c r="AY31" s="117"/>
      <c r="AZ31" s="114"/>
      <c r="BA31" s="115"/>
      <c r="BB31" s="116"/>
      <c r="BC31" s="27"/>
      <c r="BD31" s="27"/>
      <c r="BE31" s="93"/>
      <c r="BF31" s="118" t="s">
        <v>398</v>
      </c>
      <c r="BG31" s="118" t="s">
        <v>418</v>
      </c>
      <c r="BH31" s="179"/>
      <c r="BI31" s="27"/>
      <c r="BJ31" s="120">
        <f t="shared" si="24"/>
        <v>0</v>
      </c>
      <c r="BK31" s="27"/>
      <c r="BL31" s="27"/>
      <c r="BM31" s="121"/>
      <c r="BN31" s="122"/>
      <c r="BO31" s="27"/>
      <c r="BP31" s="27"/>
      <c r="BQ31" s="27"/>
      <c r="BR31" s="27"/>
      <c r="BS31" s="27"/>
    </row>
    <row r="32" spans="1:71" ht="17.25" customHeight="1">
      <c r="A32" s="317"/>
      <c r="B32" s="180" t="s">
        <v>401</v>
      </c>
      <c r="C32" s="180" t="s">
        <v>419</v>
      </c>
      <c r="D32" s="212"/>
      <c r="E32" s="189">
        <f t="shared" ref="E32:E36" si="28">BJ32</f>
        <v>405719.17</v>
      </c>
      <c r="F32" s="189"/>
      <c r="G32" s="175">
        <f t="shared" si="14"/>
        <v>405719.17</v>
      </c>
      <c r="H32" s="182"/>
      <c r="I32" s="189"/>
      <c r="J32" s="189">
        <f t="shared" si="15"/>
        <v>0</v>
      </c>
      <c r="K32" s="185">
        <v>0</v>
      </c>
      <c r="L32" s="185">
        <v>0</v>
      </c>
      <c r="M32" s="186"/>
      <c r="N32" s="182">
        <f t="shared" si="16"/>
        <v>0</v>
      </c>
      <c r="O32" s="185">
        <f t="shared" si="17"/>
        <v>0</v>
      </c>
      <c r="P32" s="188">
        <f t="shared" si="18"/>
        <v>405719.17</v>
      </c>
      <c r="Q32" s="185"/>
      <c r="R32" s="197"/>
      <c r="S32" s="180"/>
      <c r="T32" s="197"/>
      <c r="U32" s="185">
        <f t="shared" ref="U32:U35" si="29">+P32</f>
        <v>405719.17</v>
      </c>
      <c r="V32" s="198"/>
      <c r="W32" s="90"/>
      <c r="X32" s="107"/>
      <c r="Y32" s="27"/>
      <c r="Z32" s="90"/>
      <c r="AA32" s="90"/>
      <c r="AB32" s="90"/>
      <c r="AC32" s="90"/>
      <c r="AD32" s="90"/>
      <c r="AE32" s="90"/>
      <c r="AF32" s="90"/>
      <c r="AG32" s="90"/>
      <c r="AH32" s="90"/>
      <c r="AI32" s="27"/>
      <c r="AJ32" s="27"/>
      <c r="AK32" s="128">
        <v>50050</v>
      </c>
      <c r="AL32" s="129">
        <v>51450</v>
      </c>
      <c r="AM32" s="130">
        <v>10</v>
      </c>
      <c r="AN32" s="131">
        <f t="shared" ref="AN32:AN36" si="30">AR32*-1</f>
        <v>-178.82456109828544</v>
      </c>
      <c r="AO32" s="132">
        <f t="shared" ref="AO32:AO36" si="31">AY32*-1</f>
        <v>19.58394049628091</v>
      </c>
      <c r="AP32" s="27"/>
      <c r="AQ32" s="27"/>
      <c r="AR32" s="113">
        <f t="shared" ref="AR32:AR36" si="32">AU32</f>
        <v>178.82456109828544</v>
      </c>
      <c r="AS32" s="114"/>
      <c r="AT32" s="115" t="s">
        <v>53</v>
      </c>
      <c r="AU32" s="116">
        <f>VLOOKUP(AT32,TD!$B$3:$C$27,2,FALSE)</f>
        <v>178.82456109828544</v>
      </c>
      <c r="AV32" s="49"/>
      <c r="AW32" s="49"/>
      <c r="AX32" s="49"/>
      <c r="AY32" s="117">
        <f t="shared" ref="AY32:AY36" si="33">BB32</f>
        <v>-19.58394049628091</v>
      </c>
      <c r="AZ32" s="114"/>
      <c r="BA32" s="115" t="s">
        <v>53</v>
      </c>
      <c r="BB32" s="116">
        <f>VLOOKUP(BA32,TD!$F$3:$G$27,2,FALSE)</f>
        <v>-19.58394049628091</v>
      </c>
      <c r="BC32" s="27"/>
      <c r="BD32" s="27"/>
      <c r="BE32" s="49"/>
      <c r="BF32" s="118" t="s">
        <v>401</v>
      </c>
      <c r="BG32" s="118" t="s">
        <v>419</v>
      </c>
      <c r="BH32" s="179">
        <v>4868630</v>
      </c>
      <c r="BI32" s="27"/>
      <c r="BJ32" s="120">
        <f t="shared" si="24"/>
        <v>405719.17</v>
      </c>
      <c r="BK32" s="27"/>
      <c r="BL32" s="27"/>
      <c r="BM32" s="27"/>
      <c r="BN32" s="122"/>
      <c r="BO32" s="27"/>
      <c r="BP32" s="27"/>
      <c r="BQ32" s="27"/>
      <c r="BR32" s="27"/>
      <c r="BS32" s="27"/>
    </row>
    <row r="33" spans="1:71" ht="17.25" customHeight="1">
      <c r="A33" s="317"/>
      <c r="B33" s="180" t="s">
        <v>401</v>
      </c>
      <c r="C33" s="180" t="s">
        <v>420</v>
      </c>
      <c r="D33" s="212"/>
      <c r="E33" s="182">
        <f t="shared" si="28"/>
        <v>100900.33</v>
      </c>
      <c r="F33" s="189"/>
      <c r="G33" s="189">
        <f t="shared" si="14"/>
        <v>100900.33</v>
      </c>
      <c r="H33" s="182"/>
      <c r="I33" s="189"/>
      <c r="J33" s="189">
        <f t="shared" si="15"/>
        <v>0</v>
      </c>
      <c r="K33" s="185">
        <v>0</v>
      </c>
      <c r="L33" s="185">
        <v>0</v>
      </c>
      <c r="M33" s="186"/>
      <c r="N33" s="182">
        <f t="shared" si="16"/>
        <v>0</v>
      </c>
      <c r="O33" s="185">
        <f t="shared" si="17"/>
        <v>0</v>
      </c>
      <c r="P33" s="188">
        <f t="shared" si="18"/>
        <v>100900.33</v>
      </c>
      <c r="Q33" s="185"/>
      <c r="R33" s="197"/>
      <c r="S33" s="180"/>
      <c r="T33" s="197"/>
      <c r="U33" s="185">
        <f t="shared" si="29"/>
        <v>100900.33</v>
      </c>
      <c r="V33" s="198"/>
      <c r="W33" s="90"/>
      <c r="X33" s="107"/>
      <c r="Y33" s="27"/>
      <c r="Z33" s="90"/>
      <c r="AA33" s="90"/>
      <c r="AB33" s="90"/>
      <c r="AC33" s="90"/>
      <c r="AD33" s="90"/>
      <c r="AE33" s="90"/>
      <c r="AF33" s="90"/>
      <c r="AG33" s="90"/>
      <c r="AH33" s="90"/>
      <c r="AI33" s="27"/>
      <c r="AJ33" s="27"/>
      <c r="AK33" s="128">
        <v>51450</v>
      </c>
      <c r="AL33" s="129">
        <v>54000</v>
      </c>
      <c r="AM33" s="130">
        <v>10</v>
      </c>
      <c r="AN33" s="131">
        <f t="shared" si="30"/>
        <v>-53.716715064737791</v>
      </c>
      <c r="AO33" s="132">
        <f t="shared" si="31"/>
        <v>6.5553884463080774</v>
      </c>
      <c r="AP33" s="27"/>
      <c r="AQ33" s="27"/>
      <c r="AR33" s="113">
        <f t="shared" si="32"/>
        <v>53.716715064737791</v>
      </c>
      <c r="AS33" s="114"/>
      <c r="AT33" s="115" t="s">
        <v>54</v>
      </c>
      <c r="AU33" s="116">
        <f>VLOOKUP(AT33,TD!$B$3:$C$27,2,FALSE)</f>
        <v>53.716715064737791</v>
      </c>
      <c r="AV33" s="49"/>
      <c r="AW33" s="49"/>
      <c r="AX33" s="49"/>
      <c r="AY33" s="117">
        <f t="shared" si="33"/>
        <v>-6.5553884463080774</v>
      </c>
      <c r="AZ33" s="114"/>
      <c r="BA33" s="115" t="s">
        <v>54</v>
      </c>
      <c r="BB33" s="116">
        <f>VLOOKUP(BA33,TD!$F$3:$G$27,2,FALSE)</f>
        <v>-6.5553884463080774</v>
      </c>
      <c r="BC33" s="27"/>
      <c r="BD33" s="27"/>
      <c r="BE33" s="93"/>
      <c r="BF33" s="118" t="s">
        <v>401</v>
      </c>
      <c r="BG33" s="118" t="s">
        <v>420</v>
      </c>
      <c r="BH33" s="179">
        <v>1210804</v>
      </c>
      <c r="BI33" s="27"/>
      <c r="BJ33" s="120">
        <f t="shared" si="24"/>
        <v>100900.33</v>
      </c>
      <c r="BK33" s="27"/>
      <c r="BL33" s="27"/>
      <c r="BM33" s="27"/>
      <c r="BN33" s="122"/>
      <c r="BO33" s="27"/>
      <c r="BP33" s="27"/>
      <c r="BQ33" s="27"/>
      <c r="BR33" s="27"/>
      <c r="BS33" s="27"/>
    </row>
    <row r="34" spans="1:71" ht="17.25" customHeight="1">
      <c r="A34" s="317"/>
      <c r="B34" s="180" t="s">
        <v>401</v>
      </c>
      <c r="C34" s="180" t="s">
        <v>421</v>
      </c>
      <c r="D34" s="181"/>
      <c r="E34" s="182">
        <f t="shared" si="28"/>
        <v>542444.25</v>
      </c>
      <c r="F34" s="189"/>
      <c r="G34" s="189">
        <f t="shared" si="14"/>
        <v>542444.25</v>
      </c>
      <c r="H34" s="182"/>
      <c r="I34" s="189"/>
      <c r="J34" s="189">
        <f t="shared" si="15"/>
        <v>0</v>
      </c>
      <c r="K34" s="185">
        <v>0</v>
      </c>
      <c r="L34" s="185">
        <v>0</v>
      </c>
      <c r="M34" s="186"/>
      <c r="N34" s="182">
        <f t="shared" si="16"/>
        <v>0</v>
      </c>
      <c r="O34" s="185">
        <f t="shared" si="17"/>
        <v>0</v>
      </c>
      <c r="P34" s="188">
        <f t="shared" si="18"/>
        <v>542444.25</v>
      </c>
      <c r="Q34" s="185"/>
      <c r="R34" s="197"/>
      <c r="S34" s="180"/>
      <c r="T34" s="197"/>
      <c r="U34" s="185">
        <f t="shared" si="29"/>
        <v>542444.25</v>
      </c>
      <c r="V34" s="198"/>
      <c r="W34" s="90"/>
      <c r="X34" s="107"/>
      <c r="Y34" s="27"/>
      <c r="Z34" s="90"/>
      <c r="AA34" s="90"/>
      <c r="AB34" s="90"/>
      <c r="AC34" s="90"/>
      <c r="AD34" s="90"/>
      <c r="AE34" s="90"/>
      <c r="AF34" s="90"/>
      <c r="AG34" s="90"/>
      <c r="AH34" s="90"/>
      <c r="AI34" s="27"/>
      <c r="AJ34" s="27"/>
      <c r="AK34" s="128">
        <v>54000</v>
      </c>
      <c r="AL34" s="129">
        <v>56100</v>
      </c>
      <c r="AM34" s="130">
        <v>10</v>
      </c>
      <c r="AN34" s="131">
        <f t="shared" si="30"/>
        <v>-134.54033565007958</v>
      </c>
      <c r="AO34" s="132">
        <f t="shared" si="31"/>
        <v>76.249242303004905</v>
      </c>
      <c r="AP34" s="27"/>
      <c r="AQ34" s="27"/>
      <c r="AR34" s="113">
        <f t="shared" si="32"/>
        <v>134.54033565007958</v>
      </c>
      <c r="AS34" s="114"/>
      <c r="AT34" s="115" t="s">
        <v>55</v>
      </c>
      <c r="AU34" s="116">
        <f>VLOOKUP(AT34,TD!$B$3:$C$27,2,FALSE)</f>
        <v>134.54033565007958</v>
      </c>
      <c r="AV34" s="49"/>
      <c r="AW34" s="49"/>
      <c r="AX34" s="49"/>
      <c r="AY34" s="117">
        <f t="shared" si="33"/>
        <v>-76.249242303004905</v>
      </c>
      <c r="AZ34" s="114"/>
      <c r="BA34" s="115" t="s">
        <v>55</v>
      </c>
      <c r="BB34" s="116">
        <f>VLOOKUP(BA34,TD!$F$3:$G$27,2,FALSE)</f>
        <v>-76.249242303004905</v>
      </c>
      <c r="BC34" s="27"/>
      <c r="BD34" s="27"/>
      <c r="BE34" s="93"/>
      <c r="BF34" s="118" t="s">
        <v>401</v>
      </c>
      <c r="BG34" s="118" t="s">
        <v>421</v>
      </c>
      <c r="BH34" s="179">
        <v>6509331</v>
      </c>
      <c r="BI34" s="27"/>
      <c r="BJ34" s="120">
        <f t="shared" si="24"/>
        <v>542444.25</v>
      </c>
      <c r="BK34" s="27"/>
      <c r="BL34" s="27"/>
      <c r="BM34" s="121"/>
      <c r="BN34" s="122"/>
      <c r="BO34" s="27"/>
      <c r="BP34" s="27"/>
      <c r="BQ34" s="27"/>
      <c r="BR34" s="27"/>
      <c r="BS34" s="27"/>
    </row>
    <row r="35" spans="1:71" ht="18.75" customHeight="1">
      <c r="A35" s="317"/>
      <c r="B35" s="206" t="s">
        <v>401</v>
      </c>
      <c r="C35" s="206" t="s">
        <v>422</v>
      </c>
      <c r="D35" s="181"/>
      <c r="E35" s="182">
        <f t="shared" si="28"/>
        <v>177469.42</v>
      </c>
      <c r="F35" s="183"/>
      <c r="G35" s="183">
        <f t="shared" si="14"/>
        <v>177469.42</v>
      </c>
      <c r="H35" s="184"/>
      <c r="I35" s="183"/>
      <c r="J35" s="183">
        <f t="shared" si="15"/>
        <v>0</v>
      </c>
      <c r="K35" s="187">
        <v>0</v>
      </c>
      <c r="L35" s="187">
        <v>0</v>
      </c>
      <c r="M35" s="213"/>
      <c r="N35" s="184">
        <f t="shared" si="16"/>
        <v>0</v>
      </c>
      <c r="O35" s="187">
        <f t="shared" si="17"/>
        <v>0</v>
      </c>
      <c r="P35" s="214">
        <f t="shared" si="18"/>
        <v>177469.42</v>
      </c>
      <c r="Q35" s="187"/>
      <c r="R35" s="210"/>
      <c r="S35" s="206"/>
      <c r="T35" s="210"/>
      <c r="U35" s="187">
        <f t="shared" si="29"/>
        <v>177469.42</v>
      </c>
      <c r="V35" s="211"/>
      <c r="W35" s="90"/>
      <c r="X35" s="107"/>
      <c r="Y35" s="27"/>
      <c r="Z35" s="90"/>
      <c r="AA35" s="90"/>
      <c r="AB35" s="90"/>
      <c r="AC35" s="90"/>
      <c r="AD35" s="90"/>
      <c r="AE35" s="90"/>
      <c r="AF35" s="90"/>
      <c r="AG35" s="90"/>
      <c r="AH35" s="90"/>
      <c r="AI35" s="27"/>
      <c r="AJ35" s="27"/>
      <c r="AK35" s="128">
        <v>56050</v>
      </c>
      <c r="AL35" s="129">
        <v>56100</v>
      </c>
      <c r="AM35" s="130">
        <v>10</v>
      </c>
      <c r="AN35" s="131">
        <f t="shared" si="30"/>
        <v>-37.995955064153762</v>
      </c>
      <c r="AO35" s="132">
        <f t="shared" si="31"/>
        <v>20.183397315362512</v>
      </c>
      <c r="AP35" s="27"/>
      <c r="AQ35" s="27"/>
      <c r="AR35" s="113">
        <f t="shared" si="32"/>
        <v>37.995955064153762</v>
      </c>
      <c r="AS35" s="114"/>
      <c r="AT35" s="115" t="s">
        <v>56</v>
      </c>
      <c r="AU35" s="116">
        <f>VLOOKUP(AT35,TD!$B$3:$C$27,2,FALSE)</f>
        <v>37.995955064153762</v>
      </c>
      <c r="AV35" s="49"/>
      <c r="AW35" s="49"/>
      <c r="AX35" s="49"/>
      <c r="AY35" s="117">
        <f t="shared" si="33"/>
        <v>-20.183397315362512</v>
      </c>
      <c r="AZ35" s="114"/>
      <c r="BA35" s="115" t="s">
        <v>56</v>
      </c>
      <c r="BB35" s="116">
        <f>VLOOKUP(BA35,TD!$F$3:$G$27,2,FALSE)</f>
        <v>-20.183397315362512</v>
      </c>
      <c r="BC35" s="27"/>
      <c r="BD35" s="27"/>
      <c r="BE35" s="93"/>
      <c r="BF35" s="118" t="s">
        <v>401</v>
      </c>
      <c r="BG35" s="118" t="s">
        <v>422</v>
      </c>
      <c r="BH35" s="179">
        <v>2129633</v>
      </c>
      <c r="BI35" s="27"/>
      <c r="BJ35" s="120">
        <f t="shared" si="24"/>
        <v>177469.42</v>
      </c>
      <c r="BK35" s="27"/>
      <c r="BL35" s="27"/>
      <c r="BM35" s="121"/>
      <c r="BN35" s="122"/>
      <c r="BO35" s="27"/>
      <c r="BP35" s="27"/>
      <c r="BQ35" s="27"/>
      <c r="BR35" s="27"/>
      <c r="BS35" s="27"/>
    </row>
    <row r="36" spans="1:71" ht="18.75" customHeight="1">
      <c r="A36" s="318"/>
      <c r="B36" s="206" t="s">
        <v>355</v>
      </c>
      <c r="C36" s="206" t="s">
        <v>423</v>
      </c>
      <c r="D36" s="215"/>
      <c r="E36" s="174">
        <f t="shared" si="28"/>
        <v>545208.5</v>
      </c>
      <c r="F36" s="183"/>
      <c r="G36" s="216">
        <f t="shared" si="14"/>
        <v>545208.5</v>
      </c>
      <c r="H36" s="184"/>
      <c r="I36" s="217"/>
      <c r="J36" s="175">
        <f t="shared" si="15"/>
        <v>0</v>
      </c>
      <c r="K36" s="185">
        <v>0</v>
      </c>
      <c r="L36" s="185">
        <v>0</v>
      </c>
      <c r="M36" s="174"/>
      <c r="N36" s="182">
        <f t="shared" si="16"/>
        <v>0</v>
      </c>
      <c r="O36" s="218">
        <f t="shared" si="17"/>
        <v>0</v>
      </c>
      <c r="P36" s="219">
        <f t="shared" si="18"/>
        <v>545208.5</v>
      </c>
      <c r="Q36" s="185"/>
      <c r="R36" s="210"/>
      <c r="S36" s="206"/>
      <c r="T36" s="210"/>
      <c r="U36" s="187"/>
      <c r="V36" s="214">
        <f>P36</f>
        <v>545208.5</v>
      </c>
      <c r="W36" s="136"/>
      <c r="X36" s="107"/>
      <c r="Y36" s="27"/>
      <c r="Z36" s="90"/>
      <c r="AA36" s="90"/>
      <c r="AB36" s="90"/>
      <c r="AC36" s="90"/>
      <c r="AD36" s="90"/>
      <c r="AE36" s="90"/>
      <c r="AF36" s="90"/>
      <c r="AG36" s="90"/>
      <c r="AH36" s="90"/>
      <c r="AI36" s="27"/>
      <c r="AJ36" s="27"/>
      <c r="AK36" s="149">
        <v>6182</v>
      </c>
      <c r="AL36" s="148">
        <v>6440</v>
      </c>
      <c r="AM36" s="149" t="s">
        <v>424</v>
      </c>
      <c r="AN36" s="152">
        <f t="shared" si="30"/>
        <v>-313.23613453433722</v>
      </c>
      <c r="AO36" s="152">
        <f t="shared" si="31"/>
        <v>33.994039564776855</v>
      </c>
      <c r="AP36" s="27"/>
      <c r="AQ36" s="27"/>
      <c r="AR36" s="113">
        <f t="shared" si="32"/>
        <v>313.23613453433722</v>
      </c>
      <c r="AS36" s="114"/>
      <c r="AT36" s="115" t="s">
        <v>57</v>
      </c>
      <c r="AU36" s="116">
        <f>VLOOKUP(AT36,TD!$B$3:$C$27,2,FALSE)</f>
        <v>313.23613453433722</v>
      </c>
      <c r="AV36" s="49"/>
      <c r="AW36" s="49"/>
      <c r="AX36" s="49"/>
      <c r="AY36" s="117">
        <f t="shared" si="33"/>
        <v>-33.994039564776855</v>
      </c>
      <c r="AZ36" s="114"/>
      <c r="BA36" s="115" t="s">
        <v>57</v>
      </c>
      <c r="BB36" s="116">
        <f>VLOOKUP(BA36,TD!$F$3:$G$27,2,FALSE)</f>
        <v>-33.994039564776855</v>
      </c>
      <c r="BC36" s="27"/>
      <c r="BD36" s="27"/>
      <c r="BE36" s="93"/>
      <c r="BF36" s="118" t="s">
        <v>355</v>
      </c>
      <c r="BG36" s="118" t="s">
        <v>423</v>
      </c>
      <c r="BH36" s="179">
        <v>6542502</v>
      </c>
      <c r="BI36" s="27"/>
      <c r="BJ36" s="120">
        <f t="shared" si="24"/>
        <v>545208.5</v>
      </c>
      <c r="BK36" s="27"/>
      <c r="BL36" s="27"/>
      <c r="BM36" s="121"/>
      <c r="BN36" s="122"/>
      <c r="BO36" s="27"/>
      <c r="BP36" s="27"/>
      <c r="BQ36" s="27"/>
      <c r="BR36" s="27"/>
      <c r="BS36" s="27"/>
    </row>
    <row r="37" spans="1:71" ht="22.5" customHeight="1">
      <c r="A37" s="27"/>
      <c r="B37" s="27"/>
      <c r="C37" s="220" t="s">
        <v>425</v>
      </c>
      <c r="D37" s="221"/>
      <c r="E37" s="221">
        <f>SUM(E24:E36)</f>
        <v>3268078.01</v>
      </c>
      <c r="F37" s="222"/>
      <c r="G37" s="221">
        <f t="shared" ref="G37:I37" si="34">SUM(G24:G36)</f>
        <v>3268078.01</v>
      </c>
      <c r="H37" s="222">
        <f t="shared" si="34"/>
        <v>0</v>
      </c>
      <c r="I37" s="222">
        <f t="shared" si="34"/>
        <v>0</v>
      </c>
      <c r="J37" s="175">
        <f t="shared" si="15"/>
        <v>0</v>
      </c>
      <c r="K37" s="223">
        <f t="shared" ref="K37:M37" si="35">SUM(K24:K36)</f>
        <v>0</v>
      </c>
      <c r="L37" s="224">
        <f t="shared" si="35"/>
        <v>0</v>
      </c>
      <c r="M37" s="225">
        <f t="shared" si="35"/>
        <v>0</v>
      </c>
      <c r="N37" s="226">
        <f t="shared" si="16"/>
        <v>0</v>
      </c>
      <c r="O37" s="187">
        <f t="shared" si="17"/>
        <v>0</v>
      </c>
      <c r="P37" s="227">
        <f t="shared" ref="P37:V37" si="36">SUM(P24:P36)</f>
        <v>3268078.01</v>
      </c>
      <c r="Q37" s="228">
        <f t="shared" si="36"/>
        <v>372707.75</v>
      </c>
      <c r="R37" s="230">
        <f t="shared" si="36"/>
        <v>627042.25</v>
      </c>
      <c r="S37" s="228">
        <f t="shared" si="36"/>
        <v>304584.42000000004</v>
      </c>
      <c r="T37" s="230">
        <f t="shared" si="36"/>
        <v>192001.92000000001</v>
      </c>
      <c r="U37" s="228">
        <f t="shared" si="36"/>
        <v>1226533.17</v>
      </c>
      <c r="V37" s="232">
        <f t="shared" si="36"/>
        <v>545208.5</v>
      </c>
      <c r="W37" s="166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49"/>
      <c r="AV37" s="49"/>
      <c r="AW37" s="49"/>
      <c r="AX37" s="49"/>
      <c r="AY37" s="49"/>
      <c r="AZ37" s="49"/>
      <c r="BA37" s="49"/>
      <c r="BB37" s="49"/>
      <c r="BC37" s="27"/>
      <c r="BD37" s="27"/>
      <c r="BE37" s="93"/>
      <c r="BF37" s="27"/>
      <c r="BG37" s="27"/>
      <c r="BH37" s="27"/>
      <c r="BI37" s="27"/>
      <c r="BJ37" s="27"/>
      <c r="BK37" s="235"/>
      <c r="BL37" s="27"/>
      <c r="BM37" s="27"/>
      <c r="BN37" s="27"/>
      <c r="BO37" s="27"/>
      <c r="BP37" s="27"/>
      <c r="BQ37" s="27"/>
      <c r="BR37" s="27"/>
      <c r="BS37" s="27"/>
    </row>
    <row r="38" spans="1:71">
      <c r="A38" s="27"/>
      <c r="B38" s="27"/>
      <c r="C38" s="236" t="s">
        <v>426</v>
      </c>
      <c r="D38" s="237"/>
      <c r="E38" s="237">
        <f>+E23+E37</f>
        <v>5584319.3599999994</v>
      </c>
      <c r="F38" s="239"/>
      <c r="G38" s="239">
        <f>+G23+G37</f>
        <v>5584319.3599999994</v>
      </c>
      <c r="H38" s="239"/>
      <c r="I38" s="239"/>
      <c r="J38" s="241"/>
      <c r="K38" s="242"/>
      <c r="L38" s="243"/>
      <c r="M38" s="243"/>
      <c r="N38" s="244"/>
      <c r="O38" s="245"/>
      <c r="P38" s="243">
        <f>ROUND(+P23+P37,2)</f>
        <v>5570986.0300000003</v>
      </c>
      <c r="Q38" s="246"/>
      <c r="R38" s="93"/>
      <c r="S38" s="93"/>
      <c r="T38" s="93"/>
      <c r="U38" s="93"/>
      <c r="V38" s="93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49"/>
      <c r="AW38" s="49"/>
      <c r="AX38" s="49"/>
      <c r="AY38" s="49"/>
      <c r="AZ38" s="49"/>
      <c r="BA38" s="27"/>
      <c r="BB38" s="27"/>
      <c r="BC38" s="27"/>
      <c r="BD38" s="27"/>
      <c r="BE38" s="93"/>
      <c r="BF38" s="27"/>
      <c r="BG38" s="27"/>
      <c r="BH38" s="155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</row>
    <row r="39" spans="1:71">
      <c r="A39" s="27"/>
      <c r="B39" s="27"/>
      <c r="C39" s="27"/>
      <c r="D39" s="27"/>
      <c r="E39" s="247">
        <f>E38*6</f>
        <v>33505916.159999996</v>
      </c>
      <c r="F39" s="93"/>
      <c r="G39" s="27"/>
      <c r="H39" s="93"/>
      <c r="I39" s="93"/>
      <c r="J39" s="27"/>
      <c r="K39" s="93"/>
      <c r="L39" s="93"/>
      <c r="M39" s="27"/>
      <c r="N39" s="93"/>
      <c r="O39" s="15"/>
      <c r="P39" s="15"/>
      <c r="Q39" s="248"/>
      <c r="R39" s="249"/>
      <c r="S39" s="249"/>
      <c r="T39" s="249"/>
      <c r="U39" s="249"/>
      <c r="V39" s="249"/>
      <c r="W39" s="27"/>
      <c r="X39" s="1"/>
      <c r="Y39" s="18"/>
      <c r="Z39" s="1"/>
      <c r="AA39" s="1"/>
      <c r="AB39" s="1"/>
      <c r="AC39" s="1"/>
      <c r="AD39" s="1"/>
      <c r="AE39" s="1"/>
      <c r="AF39" s="1"/>
      <c r="AG39" s="1"/>
      <c r="AH39" s="1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114"/>
      <c r="BF39" s="27"/>
      <c r="BG39" s="250" t="s">
        <v>10</v>
      </c>
      <c r="BH39" s="251">
        <f>SUM(BH10:BH36)</f>
        <v>94806728</v>
      </c>
      <c r="BI39" s="27"/>
      <c r="BJ39" s="251">
        <f>SUM(BJ10:BJ36)</f>
        <v>5584319.3599999994</v>
      </c>
      <c r="BK39" s="251"/>
      <c r="BL39" s="251"/>
      <c r="BM39" s="251"/>
      <c r="BN39" s="251"/>
      <c r="BO39" s="251"/>
      <c r="BP39" s="251"/>
      <c r="BQ39" s="251"/>
      <c r="BR39" s="27"/>
      <c r="BS39" s="27"/>
    </row>
    <row r="40" spans="1:71">
      <c r="A40" s="27"/>
      <c r="B40" s="27"/>
      <c r="C40" s="27" t="s">
        <v>427</v>
      </c>
      <c r="D40" s="27"/>
      <c r="E40" s="27"/>
      <c r="F40" s="13"/>
      <c r="G40" s="13"/>
      <c r="H40" s="1"/>
      <c r="I40" s="1"/>
      <c r="J40" s="1"/>
      <c r="K40" s="1"/>
      <c r="L40" s="1"/>
      <c r="M40" s="1"/>
      <c r="N40" s="1"/>
      <c r="O40" s="1"/>
      <c r="P40" s="1"/>
      <c r="Q40" s="27"/>
      <c r="R40" s="27"/>
      <c r="S40" s="27"/>
      <c r="T40" s="27"/>
      <c r="U40" s="27"/>
      <c r="V40" s="27"/>
      <c r="W40" s="27"/>
      <c r="X40" s="1"/>
      <c r="Y40" s="18"/>
      <c r="Z40" s="1"/>
      <c r="AA40" s="1"/>
      <c r="AB40" s="1"/>
      <c r="AC40" s="1"/>
      <c r="AD40" s="1"/>
      <c r="AE40" s="1"/>
      <c r="AF40" s="1"/>
      <c r="AG40" s="1"/>
      <c r="AH40" s="1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39"/>
      <c r="AU40" s="39"/>
      <c r="AV40" s="27"/>
      <c r="AW40" s="27"/>
      <c r="AX40" s="27"/>
      <c r="AY40" s="27"/>
      <c r="AZ40" s="27"/>
      <c r="BA40" s="27"/>
      <c r="BB40" s="27"/>
      <c r="BC40" s="27"/>
      <c r="BD40" s="27"/>
      <c r="BE40" s="114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</row>
    <row r="41" spans="1:71">
      <c r="A41" s="1"/>
      <c r="B41" s="27"/>
      <c r="C41" s="27" t="s">
        <v>428</v>
      </c>
      <c r="D41" s="27"/>
      <c r="E41" s="27"/>
      <c r="F41" s="13"/>
      <c r="G41" s="13"/>
      <c r="H41" s="1"/>
      <c r="I41" s="1"/>
      <c r="J41" s="1"/>
      <c r="K41" s="1"/>
      <c r="L41" s="310" t="s">
        <v>429</v>
      </c>
      <c r="M41" s="308"/>
      <c r="N41" s="308"/>
      <c r="O41" s="308"/>
      <c r="P41" s="308"/>
      <c r="Q41" s="308"/>
      <c r="R41" s="308"/>
      <c r="S41" s="308"/>
      <c r="T41" s="308"/>
      <c r="U41" s="308"/>
      <c r="V41" s="309"/>
      <c r="W41" s="27"/>
      <c r="X41" s="1"/>
      <c r="Y41" s="18"/>
      <c r="Z41" s="1"/>
      <c r="AA41" s="1"/>
      <c r="AB41" s="1"/>
      <c r="AC41" s="1"/>
      <c r="AD41" s="1"/>
      <c r="AE41" s="1"/>
      <c r="AF41" s="1"/>
      <c r="AG41" s="1"/>
      <c r="AH41" s="1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</row>
    <row r="42" spans="1:71">
      <c r="A42" s="13"/>
      <c r="B42" s="27"/>
      <c r="C42" s="27" t="s">
        <v>430</v>
      </c>
      <c r="D42" s="27"/>
      <c r="E42" s="27"/>
      <c r="F42" s="13"/>
      <c r="G42" s="13"/>
      <c r="H42" s="1"/>
      <c r="I42" s="1"/>
      <c r="J42" s="1"/>
      <c r="K42" s="1"/>
      <c r="L42" s="307" t="s">
        <v>431</v>
      </c>
      <c r="M42" s="308"/>
      <c r="N42" s="308"/>
      <c r="O42" s="308"/>
      <c r="P42" s="309"/>
      <c r="Q42" s="252" t="s">
        <v>11</v>
      </c>
      <c r="R42" s="253" t="s">
        <v>12</v>
      </c>
      <c r="S42" s="74" t="s">
        <v>13</v>
      </c>
      <c r="T42" s="253" t="s">
        <v>14</v>
      </c>
      <c r="U42" s="74" t="s">
        <v>15</v>
      </c>
      <c r="V42" s="74" t="s">
        <v>60</v>
      </c>
      <c r="W42" s="27"/>
      <c r="X42" s="1"/>
      <c r="Y42" s="18"/>
      <c r="Z42" s="1"/>
      <c r="AA42" s="1"/>
      <c r="AB42" s="1"/>
      <c r="AC42" s="1"/>
      <c r="AD42" s="1"/>
      <c r="AE42" s="1"/>
      <c r="AF42" s="1"/>
      <c r="AG42" s="1"/>
      <c r="AH42" s="1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93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</row>
    <row r="43" spans="1:71">
      <c r="A43" s="27"/>
      <c r="B43" s="27"/>
      <c r="C43" s="27" t="s">
        <v>432</v>
      </c>
      <c r="D43" s="27"/>
      <c r="E43" s="27"/>
      <c r="F43" s="27"/>
      <c r="G43" s="27"/>
      <c r="H43" s="27"/>
      <c r="I43" s="27"/>
      <c r="J43" s="13"/>
      <c r="K43" s="27"/>
      <c r="L43" s="313" t="s">
        <v>6</v>
      </c>
      <c r="M43" s="308"/>
      <c r="N43" s="308"/>
      <c r="O43" s="308"/>
      <c r="P43" s="309"/>
      <c r="Q43" s="254">
        <f>+(G23-K23)/X5</f>
        <v>0.58991684041147774</v>
      </c>
      <c r="R43" s="255">
        <f>+(G23-K23)/X5</f>
        <v>0.58991684041147774</v>
      </c>
      <c r="S43" s="256">
        <f>+(G23-K23)/X5</f>
        <v>0.58991684041147774</v>
      </c>
      <c r="T43" s="255">
        <f>+(G23-K23)/X5</f>
        <v>0.58991684041147774</v>
      </c>
      <c r="U43" s="256">
        <f>+(G23-K23)/X5</f>
        <v>0.58991684041147774</v>
      </c>
      <c r="V43" s="255">
        <f>+(G23-K23)/X5</f>
        <v>0.58991684041147774</v>
      </c>
      <c r="W43" s="27"/>
      <c r="X43" s="27"/>
      <c r="Y43" s="18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93"/>
      <c r="BF43" s="27"/>
      <c r="BG43" s="257"/>
      <c r="BH43" s="114"/>
      <c r="BI43" s="27"/>
      <c r="BJ43" s="311"/>
      <c r="BK43" s="312"/>
      <c r="BL43" s="312"/>
      <c r="BM43" s="312"/>
      <c r="BN43" s="27"/>
      <c r="BO43" s="27"/>
      <c r="BP43" s="27"/>
      <c r="BQ43" s="27"/>
      <c r="BR43" s="27"/>
      <c r="BS43" s="27"/>
    </row>
    <row r="44" spans="1:71">
      <c r="A44" s="13"/>
      <c r="B44" s="27"/>
      <c r="C44" s="27"/>
      <c r="D44" s="27"/>
      <c r="E44" s="27"/>
      <c r="F44" s="27"/>
      <c r="G44" s="27"/>
      <c r="H44" s="27"/>
      <c r="I44" s="27"/>
      <c r="J44" s="13"/>
      <c r="K44" s="1"/>
      <c r="L44" s="315" t="s">
        <v>409</v>
      </c>
      <c r="M44" s="308"/>
      <c r="N44" s="308"/>
      <c r="O44" s="308"/>
      <c r="P44" s="309"/>
      <c r="Q44" s="258">
        <f t="shared" ref="Q44:V44" si="37">+Q37/Q5</f>
        <v>0.44886067463124929</v>
      </c>
      <c r="R44" s="258">
        <f t="shared" si="37"/>
        <v>1.2256761208349258</v>
      </c>
      <c r="S44" s="258">
        <f t="shared" si="37"/>
        <v>0.46111593690073421</v>
      </c>
      <c r="T44" s="258">
        <f t="shared" si="37"/>
        <v>0.52462135565890389</v>
      </c>
      <c r="U44" s="258">
        <f t="shared" si="37"/>
        <v>1.7215817490601035</v>
      </c>
      <c r="V44" s="259">
        <f t="shared" si="37"/>
        <v>0.66255448163329966</v>
      </c>
      <c r="W44" s="27"/>
      <c r="X44" s="27"/>
      <c r="Y44" s="18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93"/>
      <c r="BF44" s="27"/>
      <c r="BG44" s="257"/>
      <c r="BH44" s="257"/>
      <c r="BI44" s="27"/>
      <c r="BJ44" s="312"/>
      <c r="BK44" s="312"/>
      <c r="BL44" s="312"/>
      <c r="BM44" s="312"/>
      <c r="BN44" s="27"/>
      <c r="BO44" s="27"/>
      <c r="BP44" s="27"/>
      <c r="BQ44" s="27"/>
      <c r="BR44" s="27"/>
      <c r="BS44" s="27"/>
    </row>
    <row r="45" spans="1:71" ht="15.75">
      <c r="A45" s="13"/>
      <c r="B45" s="27"/>
      <c r="C45" s="27"/>
      <c r="D45" s="27"/>
      <c r="E45" s="27"/>
      <c r="F45" s="27"/>
      <c r="G45" s="27"/>
      <c r="H45" s="27"/>
      <c r="I45" s="27"/>
      <c r="J45" s="13"/>
      <c r="K45" s="27"/>
      <c r="L45" s="314" t="s">
        <v>433</v>
      </c>
      <c r="M45" s="308"/>
      <c r="N45" s="308"/>
      <c r="O45" s="308"/>
      <c r="P45" s="309"/>
      <c r="Q45" s="260">
        <f t="shared" ref="Q45:V45" si="38">+Q43+Q44</f>
        <v>1.038777515042727</v>
      </c>
      <c r="R45" s="261">
        <f t="shared" si="38"/>
        <v>1.8155929612464035</v>
      </c>
      <c r="S45" s="262">
        <f t="shared" si="38"/>
        <v>1.0510327773122119</v>
      </c>
      <c r="T45" s="261">
        <f t="shared" si="38"/>
        <v>1.1145381960703817</v>
      </c>
      <c r="U45" s="262">
        <f t="shared" si="38"/>
        <v>2.3114985894715812</v>
      </c>
      <c r="V45" s="261">
        <f t="shared" si="38"/>
        <v>1.2524713220447774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93"/>
      <c r="BF45" s="27"/>
      <c r="BG45" s="257"/>
      <c r="BH45" s="25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</row>
    <row r="46" spans="1:71">
      <c r="A46" s="13"/>
      <c r="B46" s="27"/>
      <c r="C46" s="27"/>
      <c r="D46" s="27"/>
      <c r="E46" s="27"/>
      <c r="F46" s="27"/>
      <c r="G46" s="27"/>
      <c r="H46" s="27"/>
      <c r="I46" s="27"/>
      <c r="J46" s="13"/>
      <c r="K46" s="13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57"/>
      <c r="BH46" s="25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</row>
    <row r="47" spans="1:71">
      <c r="A47" s="27"/>
      <c r="B47" s="27"/>
      <c r="C47" s="27"/>
      <c r="D47" s="27"/>
      <c r="E47" s="27"/>
      <c r="F47" s="27"/>
      <c r="G47" s="27"/>
      <c r="H47" s="27"/>
      <c r="I47" s="27"/>
      <c r="J47" s="13"/>
      <c r="K47" s="13"/>
      <c r="L47" s="27"/>
      <c r="M47" s="27"/>
      <c r="N47" s="1"/>
      <c r="O47" s="27"/>
      <c r="P47" s="27"/>
      <c r="Q47" s="27"/>
      <c r="R47" s="27"/>
      <c r="S47" s="27"/>
      <c r="T47" s="27"/>
      <c r="U47" s="27"/>
      <c r="V47" s="27"/>
      <c r="W47" s="2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57"/>
      <c r="BH47" s="25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</row>
    <row r="48" spans="1:71">
      <c r="A48" s="27"/>
      <c r="B48" s="27"/>
      <c r="C48" s="27"/>
      <c r="D48" s="27"/>
      <c r="E48" s="13"/>
      <c r="F48" s="27"/>
      <c r="G48" s="27"/>
      <c r="H48" s="13"/>
      <c r="I48" s="13"/>
      <c r="J48" s="13"/>
      <c r="K48" s="1"/>
      <c r="L48" s="1"/>
      <c r="M48" s="1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57"/>
      <c r="BH48" s="25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</row>
    <row r="49" spans="1:71">
      <c r="A49" s="27"/>
      <c r="B49" s="27"/>
      <c r="C49" s="27"/>
      <c r="D49" s="27"/>
      <c r="E49" s="13"/>
      <c r="F49" s="13"/>
      <c r="G49" s="13"/>
      <c r="H49" s="13"/>
      <c r="I49" s="13"/>
      <c r="J49" s="27"/>
      <c r="K49" s="13"/>
      <c r="L49" s="13"/>
      <c r="M49" s="27"/>
      <c r="N49" s="13"/>
      <c r="O49" s="13"/>
      <c r="P49" s="27"/>
      <c r="Q49" s="27"/>
      <c r="R49" s="27"/>
      <c r="S49" s="27"/>
      <c r="T49" s="27"/>
      <c r="U49" s="27"/>
      <c r="V49" s="27"/>
      <c r="W49" s="27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57"/>
      <c r="BH49" s="25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</row>
    <row r="50" spans="1:71">
      <c r="A50" s="27"/>
      <c r="B50" s="27"/>
      <c r="C50" s="27"/>
      <c r="D50" s="27"/>
      <c r="E50" s="27"/>
      <c r="F50" s="27"/>
      <c r="G50" s="27"/>
      <c r="H50" s="263"/>
      <c r="I50" s="264"/>
      <c r="J50" s="27"/>
      <c r="K50" s="1"/>
      <c r="L50" s="1"/>
      <c r="M50" s="13"/>
      <c r="N50" s="1"/>
      <c r="O50" s="1"/>
      <c r="P50" s="27"/>
      <c r="Q50" s="27"/>
      <c r="R50" s="27"/>
      <c r="S50" s="27"/>
      <c r="T50" s="27"/>
      <c r="U50" s="27"/>
      <c r="V50" s="27"/>
      <c r="W50" s="27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57"/>
      <c r="BH50" s="25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</row>
    <row r="51" spans="1:71">
      <c r="A51" s="27"/>
      <c r="B51" s="27"/>
      <c r="C51" s="49"/>
      <c r="D51" s="49"/>
      <c r="E51" s="49"/>
      <c r="F51" s="49"/>
      <c r="G51" s="49"/>
      <c r="H51" s="265"/>
      <c r="I51" s="49"/>
      <c r="J51" s="27"/>
      <c r="K51" s="49"/>
      <c r="L51" s="1"/>
      <c r="M51" s="27"/>
      <c r="N51" s="49"/>
      <c r="O51" s="49"/>
      <c r="P51" s="49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57"/>
      <c r="BH51" s="25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>
      <c r="A52" s="27"/>
      <c r="B52" s="27"/>
      <c r="C52" s="49"/>
      <c r="D52" s="49"/>
      <c r="E52" s="266"/>
      <c r="F52" s="49"/>
      <c r="G52" s="49"/>
      <c r="H52" s="27"/>
      <c r="I52" s="27"/>
      <c r="J52" s="27"/>
      <c r="K52" s="27"/>
      <c r="L52" s="1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57"/>
      <c r="BH52" s="25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>
      <c r="A53" s="27"/>
      <c r="B53" s="27"/>
      <c r="C53" s="49"/>
      <c r="D53" s="49"/>
      <c r="E53" s="49"/>
      <c r="F53" s="49"/>
      <c r="G53" s="49"/>
      <c r="H53" s="266"/>
      <c r="I53" s="49"/>
      <c r="J53" s="13"/>
      <c r="K53" s="13"/>
      <c r="L53" s="1"/>
      <c r="M53" s="27"/>
      <c r="N53" s="13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57"/>
      <c r="BH53" s="25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</row>
    <row r="54" spans="1:71">
      <c r="A54" s="27"/>
      <c r="B54" s="27"/>
      <c r="C54" s="49"/>
      <c r="D54" s="49"/>
      <c r="E54" s="49"/>
      <c r="F54" s="49"/>
      <c r="G54" s="49"/>
      <c r="H54" s="49"/>
      <c r="I54" s="49"/>
      <c r="J54" s="49"/>
      <c r="K54" s="13"/>
      <c r="L54" s="1"/>
      <c r="M54" s="27"/>
      <c r="N54" s="13"/>
      <c r="O54" s="49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57"/>
      <c r="BH54" s="25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</row>
    <row r="55" spans="1:71">
      <c r="A55" s="27"/>
      <c r="B55" s="27"/>
      <c r="C55" s="49"/>
      <c r="D55" s="49"/>
      <c r="E55" s="49"/>
      <c r="F55" s="49"/>
      <c r="G55" s="49"/>
      <c r="H55" s="49"/>
      <c r="I55" s="49"/>
      <c r="J55" s="27"/>
      <c r="K55" s="13"/>
      <c r="L55" s="1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57"/>
      <c r="BH55" s="25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</row>
    <row r="56" spans="1:71">
      <c r="A56" s="27"/>
      <c r="B56" s="27"/>
      <c r="C56" s="49"/>
      <c r="D56" s="49"/>
      <c r="E56" s="49"/>
      <c r="F56" s="49"/>
      <c r="G56" s="49"/>
      <c r="H56" s="49"/>
      <c r="I56" s="49"/>
      <c r="J56" s="13"/>
      <c r="K56" s="13"/>
      <c r="L56" s="1"/>
      <c r="M56" s="27"/>
      <c r="N56" s="27"/>
      <c r="O56" s="27"/>
      <c r="P56" s="26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57"/>
      <c r="BH56" s="25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</row>
    <row r="57" spans="1:71">
      <c r="A57" s="27"/>
      <c r="B57" s="27"/>
      <c r="C57" s="49"/>
      <c r="D57" s="49"/>
      <c r="E57" s="49"/>
      <c r="F57" s="49"/>
      <c r="G57" s="49"/>
      <c r="H57" s="49"/>
      <c r="I57" s="49"/>
      <c r="J57" s="13"/>
      <c r="K57" s="1"/>
      <c r="L57" s="1"/>
      <c r="M57" s="27"/>
      <c r="N57" s="27"/>
      <c r="O57" s="27"/>
      <c r="P57" s="26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57"/>
      <c r="BH57" s="25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</row>
    <row r="58" spans="1:71">
      <c r="A58" s="27"/>
      <c r="B58" s="27"/>
      <c r="C58" s="49"/>
      <c r="D58" s="49"/>
      <c r="E58" s="49"/>
      <c r="F58" s="49"/>
      <c r="G58" s="49"/>
      <c r="H58" s="49"/>
      <c r="I58" s="49"/>
      <c r="J58" s="13"/>
      <c r="K58" s="1"/>
      <c r="L58" s="1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57"/>
      <c r="BH58" s="25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</row>
    <row r="59" spans="1:71">
      <c r="A59" s="27"/>
      <c r="B59" s="27"/>
      <c r="C59" s="49"/>
      <c r="D59" s="49"/>
      <c r="E59" s="49"/>
      <c r="F59" s="49"/>
      <c r="G59" s="49"/>
      <c r="H59" s="49"/>
      <c r="I59" s="49"/>
      <c r="J59" s="13"/>
      <c r="K59" s="1"/>
      <c r="L59" s="1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57"/>
      <c r="BH59" s="25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</row>
    <row r="60" spans="1:71">
      <c r="A60" s="27"/>
      <c r="B60" s="27"/>
      <c r="C60" s="49"/>
      <c r="D60" s="49"/>
      <c r="E60" s="49"/>
      <c r="F60" s="49"/>
      <c r="G60" s="49"/>
      <c r="H60" s="49"/>
      <c r="I60" s="49"/>
      <c r="J60" s="13"/>
      <c r="K60" s="1"/>
      <c r="L60" s="1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57"/>
      <c r="BH60" s="25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</row>
    <row r="61" spans="1:71">
      <c r="A61" s="27"/>
      <c r="B61" s="27"/>
      <c r="C61" s="49"/>
      <c r="D61" s="49"/>
      <c r="E61" s="49"/>
      <c r="F61" s="49"/>
      <c r="G61" s="49"/>
      <c r="H61" s="49"/>
      <c r="I61" s="49"/>
      <c r="J61" s="13"/>
      <c r="K61" s="1"/>
      <c r="L61" s="1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57"/>
      <c r="BH61" s="25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>
      <c r="A62" s="27"/>
      <c r="B62" s="27"/>
      <c r="C62" s="49"/>
      <c r="D62" s="49"/>
      <c r="E62" s="49"/>
      <c r="F62" s="49"/>
      <c r="G62" s="49"/>
      <c r="H62" s="49"/>
      <c r="I62" s="49"/>
      <c r="J62" s="27"/>
      <c r="K62" s="27"/>
      <c r="L62" s="1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57"/>
      <c r="BH62" s="25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>
      <c r="A63" s="27"/>
      <c r="B63" s="27"/>
      <c r="C63" s="49"/>
      <c r="D63" s="49"/>
      <c r="E63" s="49"/>
      <c r="F63" s="49"/>
      <c r="G63" s="49"/>
      <c r="H63" s="49"/>
      <c r="I63" s="4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57"/>
      <c r="AT63" s="25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57"/>
      <c r="BH63" s="25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</row>
    <row r="64" spans="1:71">
      <c r="A64" s="27"/>
      <c r="B64" s="27"/>
      <c r="C64" s="49"/>
      <c r="D64" s="49"/>
      <c r="E64" s="49"/>
      <c r="F64" s="49"/>
      <c r="G64" s="49"/>
      <c r="H64" s="49"/>
      <c r="I64" s="4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57"/>
      <c r="AX64" s="27"/>
      <c r="AY64" s="27"/>
      <c r="AZ64" s="27"/>
      <c r="BA64" s="27"/>
      <c r="BB64" s="27"/>
      <c r="BC64" s="27"/>
      <c r="BD64" s="27"/>
      <c r="BE64" s="27"/>
      <c r="BF64" s="27"/>
      <c r="BG64" s="257"/>
      <c r="BH64" s="25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</row>
    <row r="65" spans="1:71">
      <c r="A65" s="27"/>
      <c r="B65" s="27"/>
      <c r="C65" s="49"/>
      <c r="D65" s="49"/>
      <c r="E65" s="49"/>
      <c r="F65" s="49"/>
      <c r="G65" s="49"/>
      <c r="H65" s="49"/>
      <c r="I65" s="4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5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57"/>
      <c r="BH65" s="25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</row>
    <row r="66" spans="1:71">
      <c r="A66" s="27"/>
      <c r="B66" s="27"/>
      <c r="C66" s="49"/>
      <c r="D66" s="49"/>
      <c r="E66" s="49"/>
      <c r="F66" s="49"/>
      <c r="G66" s="49"/>
      <c r="H66" s="49"/>
      <c r="I66" s="4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57"/>
      <c r="AT66" s="257"/>
      <c r="AU66" s="27"/>
      <c r="AV66" s="27"/>
      <c r="AW66" s="257"/>
      <c r="AX66" s="27"/>
      <c r="AY66" s="27"/>
      <c r="AZ66" s="27"/>
      <c r="BA66" s="27"/>
      <c r="BB66" s="27"/>
      <c r="BC66" s="27"/>
      <c r="BD66" s="27"/>
      <c r="BE66" s="27"/>
      <c r="BF66" s="27"/>
      <c r="BG66" s="257"/>
      <c r="BH66" s="25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</row>
    <row r="67" spans="1:71">
      <c r="A67" s="27"/>
      <c r="B67" s="27"/>
      <c r="C67" s="49"/>
      <c r="D67" s="49"/>
      <c r="E67" s="49"/>
      <c r="F67" s="49"/>
      <c r="G67" s="49"/>
      <c r="H67" s="49"/>
      <c r="I67" s="4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57"/>
      <c r="AT67" s="257"/>
      <c r="AU67" s="27"/>
      <c r="AV67" s="27"/>
      <c r="AW67" s="257"/>
      <c r="AX67" s="27"/>
      <c r="AY67" s="268"/>
      <c r="AZ67" s="27"/>
      <c r="BA67" s="27"/>
      <c r="BB67" s="27"/>
      <c r="BC67" s="27"/>
      <c r="BD67" s="27"/>
      <c r="BE67" s="27"/>
      <c r="BF67" s="27"/>
      <c r="BG67" s="257"/>
      <c r="BH67" s="25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</row>
    <row r="68" spans="1:71">
      <c r="A68" s="27"/>
      <c r="B68" s="27"/>
      <c r="C68" s="49"/>
      <c r="D68" s="49"/>
      <c r="E68" s="49"/>
      <c r="F68" s="49"/>
      <c r="G68" s="49"/>
      <c r="H68" s="49"/>
      <c r="I68" s="4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49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</row>
    <row r="69" spans="1:71">
      <c r="A69" s="27"/>
      <c r="B69" s="27"/>
      <c r="C69" s="49"/>
      <c r="D69" s="49"/>
      <c r="E69" s="49"/>
      <c r="F69" s="49"/>
      <c r="G69" s="49"/>
      <c r="H69" s="49"/>
      <c r="I69" s="4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1:71">
      <c r="A70" s="27"/>
      <c r="B70" s="27"/>
      <c r="C70" s="49"/>
      <c r="D70" s="49"/>
      <c r="E70" s="49"/>
      <c r="F70" s="49"/>
      <c r="G70" s="49"/>
      <c r="H70" s="49"/>
      <c r="I70" s="4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1:71">
      <c r="A71" s="27"/>
      <c r="B71" s="27"/>
      <c r="C71" s="49"/>
      <c r="D71" s="49"/>
      <c r="E71" s="49"/>
      <c r="F71" s="49"/>
      <c r="G71" s="49"/>
      <c r="H71" s="49"/>
      <c r="I71" s="4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</row>
    <row r="72" spans="1:71">
      <c r="A72" s="27"/>
      <c r="B72" s="27"/>
      <c r="C72" s="49"/>
      <c r="D72" s="49"/>
      <c r="E72" s="49"/>
      <c r="F72" s="49"/>
      <c r="G72" s="49"/>
      <c r="H72" s="49"/>
      <c r="I72" s="4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</row>
    <row r="73" spans="1:71">
      <c r="A73" s="27"/>
      <c r="B73" s="27"/>
      <c r="C73" s="49"/>
      <c r="D73" s="49"/>
      <c r="E73" s="269"/>
      <c r="F73" s="49"/>
      <c r="G73" s="49"/>
      <c r="H73" s="269"/>
      <c r="I73" s="4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</row>
    <row r="74" spans="1:71">
      <c r="A74" s="27"/>
      <c r="B74" s="27"/>
      <c r="C74" s="49"/>
      <c r="D74" s="49"/>
      <c r="E74" s="269"/>
      <c r="F74" s="269"/>
      <c r="G74" s="269"/>
      <c r="H74" s="269"/>
      <c r="I74" s="4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</row>
    <row r="75" spans="1:71">
      <c r="A75" s="27"/>
      <c r="B75" s="27"/>
      <c r="C75" s="49"/>
      <c r="D75" s="49"/>
      <c r="E75" s="49"/>
      <c r="F75" s="49"/>
      <c r="G75" s="49"/>
      <c r="H75" s="49"/>
      <c r="I75" s="4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</row>
    <row r="76" spans="1:71">
      <c r="A76" s="27"/>
      <c r="B76" s="27"/>
      <c r="C76" s="49"/>
      <c r="D76" s="49"/>
      <c r="E76" s="49"/>
      <c r="F76" s="49"/>
      <c r="G76" s="49"/>
      <c r="H76" s="49"/>
      <c r="I76" s="4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</row>
    <row r="77" spans="1:71">
      <c r="A77" s="27"/>
      <c r="B77" s="27"/>
      <c r="C77" s="49"/>
      <c r="D77" s="49"/>
      <c r="E77" s="49"/>
      <c r="F77" s="49"/>
      <c r="G77" s="49"/>
      <c r="H77" s="49"/>
      <c r="I77" s="4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</row>
    <row r="78" spans="1:71">
      <c r="A78" s="27"/>
      <c r="B78" s="27"/>
      <c r="C78" s="49"/>
      <c r="D78" s="49"/>
      <c r="E78" s="49"/>
      <c r="F78" s="49"/>
      <c r="G78" s="49"/>
      <c r="H78" s="49"/>
      <c r="I78" s="270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</row>
    <row r="79" spans="1:71">
      <c r="A79" s="27"/>
      <c r="B79" s="27"/>
      <c r="C79" s="49"/>
      <c r="D79" s="49"/>
      <c r="E79" s="49"/>
      <c r="F79" s="49"/>
      <c r="G79" s="49"/>
      <c r="H79" s="49"/>
      <c r="I79" s="270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</row>
    <row r="80" spans="1:71">
      <c r="A80" s="27"/>
      <c r="B80" s="27"/>
      <c r="C80" s="49"/>
      <c r="D80" s="49"/>
      <c r="E80" s="49"/>
      <c r="F80" s="49"/>
      <c r="G80" s="49"/>
      <c r="H80" s="49"/>
      <c r="I80" s="270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</row>
    <row r="81" spans="1:71">
      <c r="A81" s="27"/>
      <c r="B81" s="27"/>
      <c r="C81" s="49"/>
      <c r="D81" s="49"/>
      <c r="E81" s="49"/>
      <c r="F81" s="49"/>
      <c r="G81" s="49"/>
      <c r="H81" s="49"/>
      <c r="I81" s="270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</row>
    <row r="82" spans="1:71">
      <c r="A82" s="27"/>
      <c r="B82" s="27"/>
      <c r="C82" s="49"/>
      <c r="D82" s="49"/>
      <c r="E82" s="49"/>
      <c r="F82" s="49"/>
      <c r="G82" s="49"/>
      <c r="H82" s="49"/>
      <c r="I82" s="270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</row>
    <row r="83" spans="1:71">
      <c r="A83" s="27"/>
      <c r="B83" s="27"/>
      <c r="C83" s="49"/>
      <c r="D83" s="49"/>
      <c r="E83" s="49"/>
      <c r="F83" s="49"/>
      <c r="G83" s="49"/>
      <c r="H83" s="49"/>
      <c r="I83" s="4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</row>
    <row r="84" spans="1:71">
      <c r="A84" s="27"/>
      <c r="B84" s="27"/>
      <c r="C84" s="49"/>
      <c r="D84" s="49"/>
      <c r="E84" s="49"/>
      <c r="F84" s="49"/>
      <c r="G84" s="49"/>
      <c r="H84" s="49"/>
      <c r="I84" s="4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</row>
    <row r="85" spans="1:7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</row>
    <row r="86" spans="1:7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</row>
    <row r="87" spans="1:7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</row>
    <row r="88" spans="1:7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</row>
    <row r="89" spans="1:7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</row>
    <row r="90" spans="1:7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</row>
    <row r="91" spans="1:7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</row>
    <row r="92" spans="1:7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</row>
    <row r="93" spans="1:7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</row>
    <row r="94" spans="1:7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</row>
    <row r="95" spans="1:7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</row>
    <row r="96" spans="1:7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</row>
    <row r="97" spans="1:7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</row>
    <row r="98" spans="1:7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</row>
    <row r="99" spans="1:7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</row>
    <row r="100" spans="1:7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</row>
    <row r="101" spans="1:7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</row>
    <row r="102" spans="1:7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</row>
    <row r="103" spans="1:7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</row>
    <row r="104" spans="1:7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</row>
    <row r="105" spans="1:7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</row>
    <row r="106" spans="1:7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</row>
    <row r="107" spans="1:7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</row>
    <row r="108" spans="1:7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</row>
    <row r="109" spans="1:7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</row>
    <row r="110" spans="1:7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</row>
    <row r="111" spans="1:7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</row>
    <row r="112" spans="1:7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</row>
    <row r="113" spans="1:7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</row>
    <row r="114" spans="1:7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</row>
    <row r="115" spans="1:7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</row>
    <row r="116" spans="1:7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</row>
    <row r="117" spans="1:7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</row>
    <row r="118" spans="1:7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</row>
    <row r="119" spans="1:7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</row>
    <row r="120" spans="1:7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</row>
    <row r="121" spans="1:7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</row>
    <row r="122" spans="1:7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</row>
    <row r="123" spans="1:7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</row>
    <row r="124" spans="1:7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</row>
    <row r="125" spans="1:7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</row>
    <row r="126" spans="1:7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</row>
    <row r="127" spans="1:7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</row>
    <row r="128" spans="1:7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</row>
    <row r="129" spans="1:7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</row>
    <row r="130" spans="1:7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</row>
    <row r="131" spans="1:7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</row>
    <row r="132" spans="1:7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</row>
    <row r="133" spans="1:7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</row>
    <row r="134" spans="1:7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</row>
    <row r="135" spans="1:7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</row>
    <row r="136" spans="1:7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</row>
    <row r="137" spans="1:7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</row>
    <row r="138" spans="1:7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</row>
    <row r="139" spans="1:7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</row>
    <row r="140" spans="1:7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</row>
    <row r="141" spans="1:7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</row>
    <row r="142" spans="1:7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</row>
    <row r="143" spans="1:7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</row>
    <row r="144" spans="1:7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</row>
    <row r="145" spans="1:7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</row>
    <row r="146" spans="1:7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</row>
    <row r="147" spans="1:7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</row>
    <row r="148" spans="1:7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</row>
    <row r="149" spans="1:7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</row>
    <row r="150" spans="1:7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</row>
    <row r="151" spans="1:7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</row>
    <row r="152" spans="1:7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</row>
    <row r="153" spans="1:7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</row>
    <row r="154" spans="1:7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</row>
    <row r="155" spans="1:7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</row>
    <row r="156" spans="1:7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</row>
    <row r="157" spans="1:7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</row>
    <row r="158" spans="1:7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</row>
    <row r="159" spans="1:7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</row>
    <row r="160" spans="1:7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</row>
    <row r="161" spans="1:7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</row>
    <row r="162" spans="1:7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</row>
    <row r="163" spans="1:7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</row>
    <row r="164" spans="1:7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</row>
    <row r="165" spans="1:7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</row>
    <row r="166" spans="1:7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</row>
    <row r="167" spans="1:7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</row>
    <row r="168" spans="1:7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</row>
    <row r="169" spans="1:7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</row>
    <row r="170" spans="1:7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</row>
    <row r="171" spans="1:7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</row>
    <row r="172" spans="1:7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</row>
    <row r="173" spans="1:7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</row>
    <row r="174" spans="1:7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</row>
    <row r="175" spans="1:7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</row>
    <row r="176" spans="1:7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</row>
    <row r="177" spans="1:7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</row>
    <row r="178" spans="1:7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</row>
    <row r="179" spans="1:7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</row>
    <row r="180" spans="1:7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</row>
    <row r="181" spans="1:7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</row>
    <row r="182" spans="1:7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</row>
    <row r="183" spans="1:7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</row>
    <row r="184" spans="1:7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</row>
    <row r="185" spans="1:7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</row>
    <row r="186" spans="1:7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</row>
    <row r="187" spans="1:7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</row>
    <row r="188" spans="1:7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</row>
    <row r="189" spans="1:7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</row>
    <row r="190" spans="1:7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</row>
    <row r="191" spans="1:7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</row>
    <row r="192" spans="1:7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</row>
    <row r="193" spans="1:7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</row>
    <row r="194" spans="1:7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</row>
    <row r="195" spans="1:7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</row>
    <row r="196" spans="1:7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</row>
    <row r="197" spans="1:7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</row>
    <row r="198" spans="1:7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</row>
    <row r="199" spans="1:7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</row>
    <row r="200" spans="1:7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</row>
    <row r="201" spans="1:7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</row>
    <row r="202" spans="1:7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</row>
    <row r="203" spans="1:7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</row>
    <row r="204" spans="1:7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</row>
    <row r="205" spans="1:7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</row>
    <row r="206" spans="1:7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</row>
    <row r="207" spans="1:7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</row>
    <row r="208" spans="1:7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</row>
    <row r="209" spans="1:7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</row>
    <row r="210" spans="1:7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</row>
    <row r="211" spans="1:7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</row>
    <row r="212" spans="1:7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</row>
    <row r="213" spans="1:7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</row>
    <row r="214" spans="1:7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</row>
    <row r="215" spans="1:7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</row>
    <row r="216" spans="1:7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</row>
    <row r="217" spans="1:7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</row>
    <row r="218" spans="1:7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</row>
    <row r="219" spans="1:7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</row>
    <row r="220" spans="1:7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</row>
    <row r="221" spans="1:7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</row>
    <row r="222" spans="1:7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</row>
    <row r="223" spans="1:7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</row>
    <row r="224" spans="1:7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</row>
    <row r="225" spans="1:7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</row>
    <row r="226" spans="1:7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</row>
    <row r="227" spans="1:7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</row>
    <row r="228" spans="1:7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</row>
    <row r="229" spans="1:7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</row>
    <row r="230" spans="1:7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</row>
    <row r="231" spans="1:7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</row>
    <row r="232" spans="1:7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</row>
    <row r="233" spans="1:7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</row>
    <row r="234" spans="1:7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</row>
    <row r="235" spans="1:7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</row>
    <row r="236" spans="1:7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</row>
    <row r="237" spans="1:7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</row>
    <row r="238" spans="1:7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</row>
    <row r="239" spans="1:7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</row>
    <row r="240" spans="1:7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</row>
    <row r="241" spans="1:7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</row>
    <row r="242" spans="1:7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</row>
    <row r="243" spans="1:7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</row>
    <row r="244" spans="1:7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</row>
    <row r="245" spans="1:7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</row>
    <row r="246" spans="1:7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</row>
    <row r="247" spans="1:7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</row>
    <row r="248" spans="1:7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</row>
    <row r="249" spans="1:7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</row>
    <row r="250" spans="1:7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</row>
    <row r="251" spans="1:7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</row>
    <row r="252" spans="1:7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</row>
    <row r="253" spans="1:7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</row>
    <row r="254" spans="1:7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</row>
    <row r="255" spans="1:7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</row>
    <row r="256" spans="1:7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</row>
    <row r="257" spans="1:7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</row>
    <row r="258" spans="1:7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</row>
    <row r="259" spans="1:7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</row>
    <row r="260" spans="1:7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</row>
    <row r="261" spans="1:7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</row>
    <row r="262" spans="1:7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</row>
    <row r="263" spans="1:7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</row>
    <row r="264" spans="1:7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</row>
    <row r="265" spans="1:7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</row>
    <row r="266" spans="1:7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</row>
    <row r="267" spans="1:7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</row>
    <row r="268" spans="1:7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</row>
    <row r="269" spans="1:7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</row>
    <row r="270" spans="1:7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</row>
    <row r="271" spans="1:7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</row>
    <row r="272" spans="1:7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</row>
    <row r="273" spans="1:7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</row>
    <row r="274" spans="1:7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</row>
    <row r="275" spans="1:7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</row>
    <row r="276" spans="1:7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</row>
    <row r="277" spans="1:7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</row>
    <row r="278" spans="1:7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</row>
    <row r="279" spans="1:7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</row>
    <row r="280" spans="1:7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</row>
    <row r="281" spans="1:7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</row>
    <row r="282" spans="1:7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</row>
    <row r="283" spans="1:7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</row>
    <row r="284" spans="1:7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</row>
    <row r="285" spans="1:7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</row>
    <row r="286" spans="1:7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</row>
    <row r="287" spans="1:7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</row>
    <row r="288" spans="1:7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</row>
    <row r="289" spans="1:7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</row>
    <row r="290" spans="1:7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</row>
    <row r="291" spans="1:7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</row>
    <row r="292" spans="1:7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</row>
    <row r="293" spans="1:7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</row>
    <row r="294" spans="1:7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</row>
    <row r="295" spans="1:7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</row>
    <row r="296" spans="1:7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</row>
    <row r="297" spans="1:7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</row>
    <row r="298" spans="1:7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</row>
    <row r="299" spans="1:7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</row>
    <row r="300" spans="1:7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</row>
    <row r="301" spans="1:7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</row>
    <row r="302" spans="1:7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</row>
    <row r="303" spans="1:7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</row>
    <row r="304" spans="1:7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</row>
    <row r="305" spans="1:7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</row>
    <row r="306" spans="1:7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</row>
    <row r="307" spans="1:7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</row>
    <row r="308" spans="1:7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</row>
    <row r="309" spans="1:7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</row>
    <row r="310" spans="1:7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</row>
    <row r="311" spans="1:7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</row>
    <row r="312" spans="1:7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</row>
    <row r="313" spans="1:7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</row>
    <row r="314" spans="1:7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</row>
    <row r="315" spans="1:7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</row>
    <row r="316" spans="1:7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</row>
    <row r="317" spans="1:7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</row>
    <row r="318" spans="1:7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</row>
    <row r="319" spans="1:7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</row>
    <row r="320" spans="1:7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</row>
    <row r="321" spans="1:7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</row>
    <row r="322" spans="1:7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</row>
    <row r="323" spans="1:7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</row>
    <row r="324" spans="1:7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</row>
    <row r="325" spans="1:7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</row>
    <row r="326" spans="1:7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</row>
    <row r="327" spans="1:7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</row>
    <row r="328" spans="1:7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</row>
    <row r="329" spans="1:7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</row>
    <row r="330" spans="1:7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</row>
    <row r="331" spans="1:7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</row>
    <row r="332" spans="1:7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</row>
    <row r="333" spans="1:7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</row>
    <row r="334" spans="1:7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</row>
    <row r="335" spans="1:7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</row>
    <row r="336" spans="1:7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</row>
    <row r="337" spans="1:7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</row>
    <row r="338" spans="1:7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</row>
    <row r="339" spans="1:7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</row>
    <row r="340" spans="1:7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</row>
    <row r="341" spans="1:7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</row>
    <row r="342" spans="1:7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</row>
    <row r="343" spans="1:7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</row>
    <row r="344" spans="1:7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</row>
    <row r="345" spans="1:7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</row>
    <row r="346" spans="1:7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</row>
    <row r="347" spans="1:7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</row>
    <row r="348" spans="1:7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</row>
    <row r="349" spans="1:7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</row>
    <row r="350" spans="1:7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</row>
    <row r="351" spans="1:7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</row>
    <row r="352" spans="1:7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</row>
    <row r="353" spans="1:7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</row>
    <row r="354" spans="1:7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</row>
    <row r="355" spans="1:7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</row>
    <row r="356" spans="1:7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</row>
    <row r="357" spans="1:7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</row>
    <row r="358" spans="1:7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</row>
    <row r="359" spans="1:7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</row>
    <row r="360" spans="1:7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</row>
    <row r="361" spans="1:7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</row>
    <row r="362" spans="1:7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</row>
    <row r="363" spans="1:7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</row>
    <row r="364" spans="1:7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</row>
    <row r="365" spans="1:7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</row>
    <row r="366" spans="1:7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</row>
    <row r="367" spans="1:7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</row>
    <row r="368" spans="1:7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</row>
    <row r="369" spans="1:7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</row>
    <row r="370" spans="1:7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</row>
    <row r="371" spans="1:7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</row>
    <row r="372" spans="1:7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</row>
    <row r="373" spans="1:7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</row>
    <row r="374" spans="1:7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</row>
    <row r="375" spans="1:7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</row>
    <row r="376" spans="1:7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</row>
    <row r="377" spans="1:7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</row>
    <row r="378" spans="1:7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</row>
    <row r="379" spans="1:7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</row>
    <row r="380" spans="1:7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</row>
    <row r="381" spans="1:7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</row>
    <row r="382" spans="1:7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</row>
    <row r="383" spans="1:7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</row>
    <row r="384" spans="1:7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</row>
    <row r="385" spans="1:7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</row>
    <row r="386" spans="1:7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</row>
    <row r="387" spans="1:7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</row>
    <row r="388" spans="1:7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</row>
    <row r="389" spans="1:7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</row>
    <row r="390" spans="1:7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</row>
    <row r="391" spans="1:7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</row>
    <row r="392" spans="1:7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</row>
    <row r="393" spans="1:7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</row>
    <row r="394" spans="1:7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</row>
    <row r="395" spans="1:7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</row>
    <row r="396" spans="1:7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</row>
    <row r="397" spans="1:7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</row>
    <row r="398" spans="1:7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</row>
    <row r="399" spans="1:7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</row>
    <row r="400" spans="1:7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</row>
    <row r="401" spans="1:7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</row>
    <row r="402" spans="1:7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</row>
    <row r="403" spans="1:7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</row>
    <row r="404" spans="1:7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</row>
    <row r="405" spans="1:7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</row>
    <row r="406" spans="1:7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</row>
    <row r="407" spans="1:7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</row>
    <row r="408" spans="1:7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</row>
    <row r="409" spans="1:7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</row>
    <row r="410" spans="1:7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</row>
    <row r="411" spans="1:7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</row>
    <row r="412" spans="1:7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</row>
    <row r="413" spans="1:7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</row>
    <row r="414" spans="1:7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</row>
    <row r="415" spans="1:7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</row>
    <row r="416" spans="1:7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</row>
    <row r="417" spans="1:7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</row>
    <row r="418" spans="1:7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</row>
    <row r="419" spans="1:7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</row>
    <row r="420" spans="1:7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</row>
    <row r="421" spans="1:7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</row>
    <row r="422" spans="1:7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</row>
    <row r="423" spans="1:7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</row>
    <row r="424" spans="1:7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</row>
    <row r="425" spans="1:7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</row>
    <row r="426" spans="1:7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</row>
    <row r="427" spans="1:7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</row>
    <row r="428" spans="1:7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</row>
    <row r="429" spans="1:7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</row>
    <row r="430" spans="1:7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</row>
    <row r="431" spans="1:7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</row>
    <row r="432" spans="1:7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</row>
    <row r="433" spans="1:7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</row>
    <row r="434" spans="1:7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</row>
    <row r="435" spans="1:7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</row>
    <row r="436" spans="1:7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</row>
    <row r="437" spans="1:7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</row>
    <row r="438" spans="1:7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</row>
    <row r="439" spans="1:7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</row>
    <row r="440" spans="1:7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</row>
    <row r="441" spans="1:7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</row>
    <row r="442" spans="1:7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</row>
    <row r="443" spans="1:7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</row>
    <row r="444" spans="1:7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</row>
    <row r="445" spans="1:7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</row>
    <row r="446" spans="1:7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</row>
    <row r="447" spans="1:7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</row>
    <row r="448" spans="1:7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</row>
    <row r="449" spans="1:7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</row>
    <row r="450" spans="1:7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</row>
    <row r="451" spans="1:7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</row>
    <row r="452" spans="1:7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</row>
    <row r="453" spans="1:7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</row>
    <row r="454" spans="1:7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</row>
    <row r="455" spans="1:7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</row>
    <row r="456" spans="1:7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</row>
    <row r="457" spans="1:7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</row>
    <row r="458" spans="1:7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</row>
    <row r="459" spans="1:7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</row>
    <row r="460" spans="1:7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</row>
    <row r="461" spans="1:7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</row>
    <row r="462" spans="1:7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</row>
    <row r="463" spans="1:7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</row>
    <row r="464" spans="1:7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</row>
    <row r="465" spans="1:7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</row>
    <row r="466" spans="1:7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</row>
    <row r="467" spans="1:7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</row>
    <row r="468" spans="1:7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</row>
    <row r="469" spans="1:7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</row>
    <row r="470" spans="1:7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</row>
    <row r="471" spans="1:7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</row>
    <row r="472" spans="1:7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</row>
    <row r="473" spans="1:7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</row>
    <row r="474" spans="1:7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</row>
    <row r="475" spans="1:7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</row>
    <row r="476" spans="1:7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</row>
    <row r="477" spans="1:7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</row>
    <row r="478" spans="1:7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</row>
    <row r="479" spans="1:7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</row>
    <row r="480" spans="1:7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</row>
    <row r="481" spans="1:7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</row>
    <row r="482" spans="1:7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</row>
    <row r="483" spans="1:7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</row>
    <row r="484" spans="1:7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</row>
    <row r="485" spans="1:7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</row>
    <row r="486" spans="1:7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</row>
    <row r="487" spans="1:7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</row>
    <row r="488" spans="1:7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</row>
    <row r="489" spans="1:7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</row>
    <row r="490" spans="1:7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</row>
    <row r="491" spans="1:7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</row>
    <row r="492" spans="1:7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</row>
    <row r="493" spans="1:7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</row>
    <row r="494" spans="1:7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</row>
    <row r="495" spans="1:7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</row>
    <row r="496" spans="1:7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</row>
    <row r="497" spans="1:7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</row>
    <row r="498" spans="1:7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</row>
    <row r="499" spans="1:7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</row>
    <row r="500" spans="1:7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</row>
    <row r="501" spans="1:7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</row>
    <row r="502" spans="1:7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</row>
    <row r="503" spans="1:7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</row>
    <row r="504" spans="1:7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</row>
    <row r="505" spans="1:7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</row>
    <row r="506" spans="1:7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</row>
    <row r="507" spans="1:7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</row>
    <row r="508" spans="1:7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</row>
    <row r="509" spans="1:7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</row>
    <row r="510" spans="1:7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</row>
    <row r="511" spans="1:7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</row>
    <row r="512" spans="1:7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</row>
    <row r="513" spans="1:7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</row>
    <row r="514" spans="1:7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</row>
    <row r="515" spans="1:7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</row>
    <row r="516" spans="1:7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</row>
    <row r="517" spans="1:7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</row>
    <row r="518" spans="1:7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</row>
    <row r="519" spans="1:7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</row>
    <row r="520" spans="1:7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</row>
    <row r="521" spans="1:7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</row>
    <row r="522" spans="1:7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</row>
    <row r="523" spans="1:7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</row>
    <row r="524" spans="1:7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</row>
    <row r="525" spans="1:7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</row>
    <row r="526" spans="1:7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</row>
    <row r="527" spans="1:7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</row>
    <row r="528" spans="1:7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</row>
    <row r="529" spans="1:7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</row>
    <row r="530" spans="1:7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</row>
    <row r="531" spans="1:7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</row>
    <row r="532" spans="1:7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</row>
    <row r="533" spans="1:7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</row>
    <row r="534" spans="1:7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</row>
    <row r="535" spans="1:7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</row>
    <row r="536" spans="1:7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</row>
    <row r="537" spans="1:7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</row>
    <row r="538" spans="1:7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</row>
    <row r="539" spans="1:7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</row>
    <row r="540" spans="1:7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</row>
    <row r="541" spans="1:7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</row>
    <row r="542" spans="1:7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</row>
    <row r="543" spans="1:7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</row>
    <row r="544" spans="1:7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</row>
    <row r="545" spans="1:7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</row>
    <row r="546" spans="1:7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</row>
    <row r="547" spans="1:7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</row>
    <row r="548" spans="1:7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</row>
    <row r="549" spans="1:7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</row>
    <row r="550" spans="1:7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</row>
    <row r="551" spans="1:7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</row>
    <row r="552" spans="1:7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</row>
    <row r="553" spans="1:7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</row>
    <row r="554" spans="1:7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</row>
    <row r="555" spans="1:7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</row>
    <row r="556" spans="1:7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</row>
    <row r="557" spans="1:7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</row>
    <row r="558" spans="1:7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</row>
    <row r="559" spans="1:7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</row>
    <row r="560" spans="1:7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</row>
    <row r="561" spans="1:7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</row>
    <row r="562" spans="1:7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</row>
    <row r="563" spans="1:7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</row>
    <row r="564" spans="1:7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</row>
    <row r="565" spans="1:7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</row>
    <row r="566" spans="1:7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</row>
    <row r="567" spans="1:7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</row>
    <row r="568" spans="1:7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</row>
    <row r="569" spans="1:7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</row>
    <row r="570" spans="1:7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</row>
    <row r="571" spans="1:7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</row>
    <row r="572" spans="1:7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</row>
    <row r="573" spans="1:7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</row>
    <row r="574" spans="1:7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</row>
    <row r="575" spans="1:7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</row>
    <row r="576" spans="1:7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</row>
    <row r="577" spans="1:7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</row>
    <row r="578" spans="1:7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</row>
    <row r="579" spans="1:7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</row>
    <row r="580" spans="1:7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</row>
    <row r="581" spans="1:7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</row>
    <row r="582" spans="1:7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</row>
    <row r="583" spans="1:7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</row>
    <row r="584" spans="1:7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</row>
    <row r="585" spans="1:7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</row>
    <row r="586" spans="1:7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</row>
    <row r="587" spans="1:7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</row>
    <row r="588" spans="1:7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</row>
    <row r="589" spans="1:7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</row>
    <row r="590" spans="1:7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</row>
    <row r="591" spans="1:7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</row>
    <row r="592" spans="1:7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</row>
    <row r="593" spans="1:7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</row>
    <row r="594" spans="1:7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</row>
    <row r="595" spans="1:7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</row>
    <row r="596" spans="1:7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</row>
    <row r="597" spans="1:7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</row>
    <row r="598" spans="1:7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</row>
    <row r="599" spans="1:7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</row>
    <row r="600" spans="1:7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</row>
    <row r="601" spans="1:7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</row>
    <row r="602" spans="1:7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</row>
    <row r="603" spans="1:7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</row>
    <row r="604" spans="1:7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</row>
    <row r="605" spans="1:7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</row>
    <row r="606" spans="1:7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</row>
    <row r="607" spans="1:7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</row>
    <row r="608" spans="1:7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</row>
    <row r="609" spans="1:7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</row>
    <row r="610" spans="1:7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</row>
    <row r="611" spans="1:7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</row>
    <row r="612" spans="1:7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</row>
    <row r="613" spans="1:7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</row>
    <row r="614" spans="1:7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</row>
    <row r="615" spans="1:7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</row>
    <row r="616" spans="1:7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</row>
    <row r="617" spans="1:7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</row>
    <row r="618" spans="1:7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</row>
    <row r="619" spans="1:7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</row>
    <row r="620" spans="1:7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</row>
    <row r="621" spans="1:7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</row>
    <row r="622" spans="1:7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</row>
    <row r="623" spans="1:7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</row>
    <row r="624" spans="1:7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</row>
    <row r="625" spans="1:7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</row>
    <row r="626" spans="1:7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</row>
    <row r="627" spans="1:7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</row>
    <row r="628" spans="1:7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</row>
    <row r="629" spans="1:7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</row>
    <row r="630" spans="1:7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</row>
    <row r="631" spans="1:7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</row>
    <row r="632" spans="1:7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</row>
    <row r="633" spans="1:7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</row>
    <row r="634" spans="1:7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</row>
    <row r="635" spans="1:7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</row>
    <row r="636" spans="1:7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</row>
    <row r="637" spans="1:7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</row>
    <row r="638" spans="1:7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</row>
    <row r="639" spans="1:7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</row>
    <row r="640" spans="1:7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</row>
    <row r="641" spans="1:7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</row>
    <row r="642" spans="1:7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</row>
    <row r="643" spans="1:7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</row>
    <row r="644" spans="1:7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</row>
    <row r="645" spans="1:7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</row>
    <row r="646" spans="1:7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</row>
    <row r="647" spans="1:7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</row>
    <row r="648" spans="1:7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</row>
    <row r="649" spans="1:7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</row>
    <row r="650" spans="1:7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</row>
    <row r="651" spans="1:7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</row>
    <row r="652" spans="1:7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</row>
    <row r="653" spans="1:7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</row>
    <row r="654" spans="1:7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</row>
    <row r="655" spans="1:7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</row>
    <row r="656" spans="1:7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</row>
    <row r="657" spans="1:7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</row>
    <row r="658" spans="1:7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</row>
    <row r="659" spans="1:7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</row>
    <row r="660" spans="1:7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</row>
    <row r="661" spans="1:7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</row>
    <row r="662" spans="1:7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</row>
    <row r="663" spans="1:7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</row>
    <row r="664" spans="1:7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</row>
    <row r="665" spans="1:7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</row>
    <row r="666" spans="1:7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</row>
    <row r="667" spans="1:7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</row>
    <row r="668" spans="1:7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</row>
    <row r="669" spans="1:7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</row>
    <row r="670" spans="1:7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</row>
    <row r="671" spans="1:7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</row>
    <row r="672" spans="1:7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</row>
    <row r="673" spans="1:7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</row>
    <row r="674" spans="1:7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</row>
    <row r="675" spans="1:7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</row>
    <row r="676" spans="1:7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</row>
    <row r="677" spans="1:7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</row>
    <row r="678" spans="1:7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</row>
    <row r="679" spans="1:7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</row>
    <row r="680" spans="1:7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</row>
    <row r="681" spans="1:7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</row>
    <row r="682" spans="1:7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</row>
    <row r="683" spans="1:7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</row>
    <row r="684" spans="1:7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</row>
    <row r="685" spans="1:7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</row>
    <row r="686" spans="1:7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</row>
    <row r="687" spans="1:7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</row>
    <row r="688" spans="1:7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</row>
    <row r="689" spans="1:7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</row>
    <row r="690" spans="1:7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</row>
    <row r="691" spans="1:7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</row>
    <row r="692" spans="1:7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</row>
    <row r="693" spans="1:7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</row>
    <row r="694" spans="1:7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</row>
    <row r="695" spans="1:7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</row>
    <row r="696" spans="1:7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</row>
    <row r="697" spans="1:7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</row>
    <row r="698" spans="1:7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</row>
    <row r="699" spans="1:7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</row>
    <row r="700" spans="1:7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</row>
    <row r="701" spans="1:7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</row>
    <row r="702" spans="1:7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</row>
    <row r="703" spans="1:7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</row>
    <row r="704" spans="1:7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</row>
    <row r="705" spans="1:7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</row>
    <row r="706" spans="1:7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</row>
    <row r="707" spans="1:7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</row>
    <row r="708" spans="1:7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</row>
    <row r="709" spans="1:7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</row>
    <row r="710" spans="1:7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</row>
    <row r="711" spans="1:7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</row>
    <row r="712" spans="1:7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</row>
    <row r="713" spans="1:7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</row>
    <row r="714" spans="1:7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</row>
    <row r="715" spans="1:7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</row>
    <row r="716" spans="1:7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</row>
    <row r="717" spans="1:7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</row>
    <row r="718" spans="1:7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</row>
    <row r="719" spans="1:7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</row>
    <row r="720" spans="1:7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</row>
    <row r="721" spans="1:7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</row>
    <row r="722" spans="1:7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</row>
    <row r="723" spans="1:7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</row>
    <row r="724" spans="1:7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</row>
    <row r="725" spans="1:7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</row>
    <row r="726" spans="1:7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</row>
    <row r="727" spans="1:7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</row>
    <row r="728" spans="1:7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</row>
    <row r="729" spans="1:7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</row>
    <row r="730" spans="1:7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</row>
    <row r="731" spans="1:7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</row>
    <row r="732" spans="1:7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</row>
    <row r="733" spans="1:7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</row>
    <row r="734" spans="1:7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</row>
    <row r="735" spans="1:7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</row>
    <row r="736" spans="1:7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</row>
    <row r="737" spans="1:7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</row>
    <row r="738" spans="1:7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</row>
    <row r="739" spans="1:7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</row>
    <row r="740" spans="1:7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</row>
    <row r="741" spans="1:7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</row>
    <row r="742" spans="1:7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</row>
    <row r="743" spans="1:7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</row>
    <row r="744" spans="1:7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</row>
    <row r="745" spans="1:7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</row>
    <row r="746" spans="1:7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</row>
    <row r="747" spans="1:7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</row>
    <row r="748" spans="1:7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</row>
    <row r="749" spans="1:7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</row>
    <row r="750" spans="1:7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</row>
    <row r="751" spans="1:7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</row>
    <row r="752" spans="1:7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</row>
    <row r="753" spans="1:7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</row>
    <row r="754" spans="1:7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</row>
    <row r="755" spans="1:7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</row>
    <row r="756" spans="1:7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</row>
    <row r="757" spans="1:7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</row>
    <row r="758" spans="1:7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</row>
    <row r="759" spans="1:7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</row>
    <row r="760" spans="1:7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</row>
    <row r="761" spans="1:7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</row>
    <row r="762" spans="1:7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</row>
    <row r="763" spans="1:7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</row>
    <row r="764" spans="1:7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</row>
    <row r="765" spans="1:7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</row>
    <row r="766" spans="1:7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</row>
    <row r="767" spans="1:7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</row>
    <row r="768" spans="1:7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</row>
    <row r="769" spans="1:7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</row>
    <row r="770" spans="1:7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</row>
    <row r="771" spans="1:7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</row>
    <row r="772" spans="1:7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</row>
    <row r="773" spans="1:7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</row>
    <row r="774" spans="1:7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</row>
    <row r="775" spans="1:7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</row>
    <row r="776" spans="1:7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</row>
    <row r="777" spans="1:7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</row>
    <row r="778" spans="1:7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</row>
    <row r="779" spans="1:7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</row>
    <row r="780" spans="1:7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</row>
    <row r="781" spans="1:7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</row>
    <row r="782" spans="1:7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</row>
    <row r="783" spans="1:7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</row>
    <row r="784" spans="1:7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</row>
    <row r="785" spans="1:7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</row>
    <row r="786" spans="1:7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</row>
    <row r="787" spans="1:7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</row>
    <row r="788" spans="1:7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</row>
    <row r="789" spans="1:7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</row>
    <row r="790" spans="1:7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</row>
    <row r="791" spans="1:7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</row>
    <row r="792" spans="1:7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</row>
    <row r="793" spans="1:7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</row>
    <row r="794" spans="1:7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</row>
    <row r="795" spans="1:7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</row>
    <row r="796" spans="1:7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</row>
    <row r="797" spans="1:7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</row>
    <row r="798" spans="1:7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</row>
    <row r="799" spans="1:7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</row>
    <row r="800" spans="1:7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</row>
    <row r="801" spans="1:7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</row>
    <row r="802" spans="1:7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</row>
    <row r="803" spans="1:7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</row>
    <row r="804" spans="1:7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</row>
    <row r="805" spans="1:7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</row>
    <row r="806" spans="1:7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</row>
    <row r="807" spans="1:7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</row>
    <row r="808" spans="1:7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</row>
    <row r="809" spans="1:7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</row>
    <row r="810" spans="1:7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</row>
    <row r="811" spans="1:7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</row>
    <row r="812" spans="1:7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</row>
    <row r="813" spans="1:7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</row>
    <row r="814" spans="1:7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</row>
    <row r="815" spans="1:7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</row>
    <row r="816" spans="1:7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</row>
    <row r="817" spans="1:7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</row>
    <row r="818" spans="1:7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</row>
    <row r="819" spans="1:7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</row>
    <row r="820" spans="1:7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</row>
    <row r="821" spans="1:7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</row>
    <row r="822" spans="1:7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</row>
    <row r="823" spans="1:7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</row>
    <row r="824" spans="1:7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</row>
    <row r="825" spans="1:7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</row>
    <row r="826" spans="1:7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</row>
    <row r="827" spans="1:7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</row>
    <row r="828" spans="1:7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</row>
    <row r="829" spans="1:7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</row>
    <row r="830" spans="1:7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</row>
    <row r="831" spans="1:7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</row>
    <row r="832" spans="1:7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</row>
    <row r="833" spans="1:7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</row>
    <row r="834" spans="1:7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</row>
    <row r="835" spans="1:7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</row>
    <row r="836" spans="1:7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</row>
    <row r="837" spans="1:7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</row>
    <row r="838" spans="1:7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</row>
    <row r="839" spans="1:7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</row>
    <row r="840" spans="1:7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</row>
    <row r="841" spans="1:7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</row>
    <row r="842" spans="1:7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</row>
    <row r="843" spans="1:7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</row>
    <row r="844" spans="1:7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</row>
    <row r="845" spans="1:7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</row>
    <row r="846" spans="1:7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</row>
    <row r="847" spans="1:7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</row>
    <row r="848" spans="1:7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</row>
    <row r="849" spans="1:7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</row>
    <row r="850" spans="1:7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</row>
    <row r="851" spans="1:7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</row>
    <row r="852" spans="1:7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</row>
    <row r="853" spans="1:7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</row>
    <row r="854" spans="1:7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</row>
    <row r="855" spans="1:7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</row>
    <row r="856" spans="1:7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</row>
    <row r="857" spans="1:7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</row>
    <row r="858" spans="1:7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</row>
    <row r="859" spans="1:7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</row>
    <row r="860" spans="1:7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</row>
    <row r="861" spans="1:7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</row>
    <row r="862" spans="1:7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</row>
    <row r="863" spans="1:7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</row>
    <row r="864" spans="1:7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</row>
    <row r="865" spans="1:7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</row>
    <row r="866" spans="1:7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</row>
    <row r="867" spans="1:7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</row>
    <row r="868" spans="1:7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</row>
    <row r="869" spans="1:7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</row>
    <row r="870" spans="1:7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</row>
    <row r="871" spans="1:7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</row>
    <row r="872" spans="1:7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</row>
    <row r="873" spans="1:7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</row>
    <row r="874" spans="1:7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</row>
    <row r="875" spans="1:7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</row>
    <row r="876" spans="1:7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</row>
    <row r="877" spans="1:7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</row>
    <row r="878" spans="1:7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</row>
    <row r="879" spans="1:7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</row>
    <row r="880" spans="1:7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</row>
    <row r="881" spans="1:7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</row>
    <row r="882" spans="1:7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</row>
    <row r="883" spans="1:7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</row>
    <row r="884" spans="1:7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</row>
    <row r="885" spans="1:7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</row>
    <row r="886" spans="1:7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</row>
    <row r="887" spans="1:7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</row>
    <row r="888" spans="1:7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</row>
    <row r="889" spans="1:7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</row>
    <row r="890" spans="1:7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</row>
    <row r="891" spans="1:7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</row>
    <row r="892" spans="1:7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</row>
    <row r="893" spans="1:7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</row>
    <row r="894" spans="1:7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</row>
    <row r="895" spans="1:7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</row>
    <row r="896" spans="1:7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</row>
    <row r="897" spans="1:7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</row>
    <row r="898" spans="1:7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</row>
    <row r="899" spans="1:7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</row>
    <row r="900" spans="1:7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</row>
    <row r="901" spans="1:7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/>
      <c r="BJ901" s="27"/>
      <c r="BK901" s="27"/>
      <c r="BL901" s="27"/>
      <c r="BM901" s="27"/>
      <c r="BN901" s="27"/>
      <c r="BO901" s="27"/>
      <c r="BP901" s="27"/>
      <c r="BQ901" s="27"/>
      <c r="BR901" s="27"/>
      <c r="BS901" s="27"/>
    </row>
    <row r="902" spans="1:7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/>
      <c r="BL902" s="27"/>
      <c r="BM902" s="27"/>
      <c r="BN902" s="27"/>
      <c r="BO902" s="27"/>
      <c r="BP902" s="27"/>
      <c r="BQ902" s="27"/>
      <c r="BR902" s="27"/>
      <c r="BS902" s="27"/>
    </row>
    <row r="903" spans="1:7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/>
      <c r="BR903" s="27"/>
      <c r="BS903" s="27"/>
    </row>
    <row r="904" spans="1:7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/>
      <c r="BP904" s="27"/>
      <c r="BQ904" s="27"/>
      <c r="BR904" s="27"/>
      <c r="BS904" s="27"/>
    </row>
    <row r="905" spans="1:7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</row>
    <row r="906" spans="1:7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</row>
    <row r="907" spans="1:7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</row>
    <row r="908" spans="1:7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</row>
    <row r="909" spans="1:7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</row>
    <row r="910" spans="1:7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</row>
    <row r="911" spans="1:7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H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</row>
    <row r="912" spans="1:7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  <c r="BI912" s="27"/>
      <c r="BJ912" s="27"/>
      <c r="BK912" s="27"/>
      <c r="BL912" s="27"/>
      <c r="BM912" s="27"/>
      <c r="BN912" s="27"/>
      <c r="BO912" s="27"/>
      <c r="BP912" s="27"/>
      <c r="BQ912" s="27"/>
      <c r="BR912" s="27"/>
      <c r="BS912" s="27"/>
    </row>
    <row r="913" spans="1:7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</row>
    <row r="914" spans="1:7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/>
      <c r="BQ914" s="27"/>
      <c r="BR914" s="27"/>
      <c r="BS914" s="27"/>
    </row>
    <row r="915" spans="1:7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/>
      <c r="BP915" s="27"/>
      <c r="BQ915" s="27"/>
      <c r="BR915" s="27"/>
      <c r="BS915" s="27"/>
    </row>
    <row r="916" spans="1:7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</row>
    <row r="917" spans="1:7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</row>
    <row r="918" spans="1:7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  <c r="BI918" s="27"/>
      <c r="BJ918" s="27"/>
      <c r="BK918" s="27"/>
      <c r="BL918" s="27"/>
      <c r="BM918" s="27"/>
      <c r="BN918" s="27"/>
      <c r="BO918" s="27"/>
      <c r="BP918" s="27"/>
      <c r="BQ918" s="27"/>
      <c r="BR918" s="27"/>
      <c r="BS918" s="27"/>
    </row>
    <row r="919" spans="1:7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/>
      <c r="BR919" s="27"/>
      <c r="BS919" s="27"/>
    </row>
    <row r="920" spans="1:7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</row>
    <row r="921" spans="1:7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  <c r="BI921" s="27"/>
      <c r="BJ921" s="27"/>
      <c r="BK921" s="27"/>
      <c r="BL921" s="27"/>
      <c r="BM921" s="27"/>
      <c r="BN921" s="27"/>
      <c r="BO921" s="27"/>
      <c r="BP921" s="27"/>
      <c r="BQ921" s="27"/>
      <c r="BR921" s="27"/>
      <c r="BS921" s="27"/>
    </row>
    <row r="922" spans="1:7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</row>
    <row r="923" spans="1:7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</row>
    <row r="924" spans="1:7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</row>
    <row r="925" spans="1:7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/>
      <c r="BR925" s="27"/>
      <c r="BS925" s="27"/>
    </row>
    <row r="926" spans="1:7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</row>
    <row r="927" spans="1:7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O927" s="27"/>
      <c r="BP927" s="27"/>
      <c r="BQ927" s="27"/>
      <c r="BR927" s="27"/>
      <c r="BS927" s="27"/>
    </row>
    <row r="928" spans="1:7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</row>
    <row r="929" spans="1:7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</row>
    <row r="930" spans="1:7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</row>
    <row r="931" spans="1:7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  <c r="BI931" s="27"/>
      <c r="BJ931" s="27"/>
      <c r="BK931" s="27"/>
      <c r="BL931" s="27"/>
      <c r="BM931" s="27"/>
      <c r="BN931" s="27"/>
      <c r="BO931" s="27"/>
      <c r="BP931" s="27"/>
      <c r="BQ931" s="27"/>
      <c r="BR931" s="27"/>
      <c r="BS931" s="27"/>
    </row>
    <row r="932" spans="1:7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  <c r="BI932" s="27"/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</row>
    <row r="933" spans="1:7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  <c r="BI933" s="27"/>
      <c r="BJ933" s="27"/>
      <c r="BK933" s="27"/>
      <c r="BL933" s="27"/>
      <c r="BM933" s="27"/>
      <c r="BN933" s="27"/>
      <c r="BO933" s="27"/>
      <c r="BP933" s="27"/>
      <c r="BQ933" s="27"/>
      <c r="BR933" s="27"/>
      <c r="BS933" s="27"/>
    </row>
    <row r="934" spans="1:7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  <c r="BI934" s="27"/>
      <c r="BJ934" s="27"/>
      <c r="BK934" s="27"/>
      <c r="BL934" s="27"/>
      <c r="BM934" s="27"/>
      <c r="BN934" s="27"/>
      <c r="BO934" s="27"/>
      <c r="BP934" s="27"/>
      <c r="BQ934" s="27"/>
      <c r="BR934" s="27"/>
      <c r="BS934" s="27"/>
    </row>
    <row r="935" spans="1:7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  <c r="BI935" s="27"/>
      <c r="BJ935" s="27"/>
      <c r="BK935" s="27"/>
      <c r="BL935" s="27"/>
      <c r="BM935" s="27"/>
      <c r="BN935" s="27"/>
      <c r="BO935" s="27"/>
      <c r="BP935" s="27"/>
      <c r="BQ935" s="27"/>
      <c r="BR935" s="27"/>
      <c r="BS935" s="27"/>
    </row>
    <row r="936" spans="1:7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  <c r="BI936" s="27"/>
      <c r="BJ936" s="27"/>
      <c r="BK936" s="27"/>
      <c r="BL936" s="27"/>
      <c r="BM936" s="27"/>
      <c r="BN936" s="27"/>
      <c r="BO936" s="27"/>
      <c r="BP936" s="27"/>
      <c r="BQ936" s="27"/>
      <c r="BR936" s="27"/>
      <c r="BS936" s="27"/>
    </row>
    <row r="937" spans="1:7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/>
      <c r="BL937" s="27"/>
      <c r="BM937" s="27"/>
      <c r="BN937" s="27"/>
      <c r="BO937" s="27"/>
      <c r="BP937" s="27"/>
      <c r="BQ937" s="27"/>
      <c r="BR937" s="27"/>
      <c r="BS937" s="27"/>
    </row>
    <row r="938" spans="1:7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</row>
    <row r="939" spans="1:7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</row>
    <row r="940" spans="1:7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</row>
    <row r="941" spans="1:7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</row>
    <row r="942" spans="1:7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</row>
    <row r="943" spans="1:7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</row>
    <row r="944" spans="1:7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</row>
    <row r="945" spans="1:7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</row>
    <row r="946" spans="1:7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G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</row>
    <row r="947" spans="1:7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</row>
    <row r="948" spans="1:7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</row>
    <row r="949" spans="1:7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</row>
    <row r="950" spans="1:7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</row>
    <row r="951" spans="1:7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</row>
    <row r="952" spans="1:7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</row>
    <row r="953" spans="1:7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</row>
    <row r="954" spans="1:7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</row>
    <row r="955" spans="1:7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</row>
    <row r="956" spans="1:7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</row>
    <row r="957" spans="1:7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</row>
    <row r="958" spans="1:7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</row>
    <row r="959" spans="1:7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</row>
    <row r="960" spans="1:7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</row>
    <row r="961" spans="1:7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</row>
    <row r="962" spans="1:7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</row>
    <row r="963" spans="1:7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</row>
    <row r="964" spans="1:7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</row>
    <row r="965" spans="1:7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</row>
    <row r="966" spans="1:7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</row>
    <row r="967" spans="1:7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  <c r="BA967" s="27"/>
      <c r="BB967" s="27"/>
      <c r="BC967" s="27"/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</row>
    <row r="968" spans="1:7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</row>
    <row r="969" spans="1:7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B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O969" s="27"/>
      <c r="BP969" s="27"/>
      <c r="BQ969" s="27"/>
      <c r="BR969" s="27"/>
      <c r="BS969" s="27"/>
    </row>
    <row r="970" spans="1:7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7"/>
      <c r="BC970" s="27"/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/>
      <c r="BS970" s="27"/>
    </row>
    <row r="971" spans="1:7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C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/>
    </row>
    <row r="972" spans="1:7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</row>
    <row r="973" spans="1:7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</row>
    <row r="974" spans="1:7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</row>
    <row r="975" spans="1:7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</row>
    <row r="976" spans="1:7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  <c r="BA976" s="27"/>
      <c r="BB976" s="27"/>
      <c r="BC976" s="27"/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</row>
    <row r="977" spans="1:7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B977" s="27"/>
      <c r="BC977" s="27"/>
      <c r="BD977" s="27"/>
      <c r="BE977" s="27"/>
      <c r="BF977" s="27"/>
      <c r="BG977" s="27"/>
      <c r="BH977" s="27"/>
      <c r="BI977" s="27"/>
      <c r="BJ977" s="27"/>
      <c r="BK977" s="27"/>
      <c r="BL977" s="27"/>
      <c r="BM977" s="27"/>
      <c r="BN977" s="27"/>
      <c r="BO977" s="27"/>
      <c r="BP977" s="27"/>
      <c r="BQ977" s="27"/>
      <c r="BR977" s="27"/>
      <c r="BS977" s="27"/>
    </row>
    <row r="978" spans="1:7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27"/>
      <c r="BF978" s="27"/>
      <c r="BG978" s="27"/>
      <c r="BH978" s="27"/>
      <c r="BI978" s="27"/>
      <c r="BJ978" s="27"/>
      <c r="BK978" s="27"/>
      <c r="BL978" s="27"/>
      <c r="BM978" s="27"/>
      <c r="BN978" s="27"/>
      <c r="BO978" s="27"/>
      <c r="BP978" s="27"/>
      <c r="BQ978" s="27"/>
      <c r="BR978" s="27"/>
      <c r="BS978" s="27"/>
    </row>
    <row r="979" spans="1:7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</row>
    <row r="980" spans="1:7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/>
      <c r="BJ980" s="27"/>
      <c r="BK980" s="27"/>
      <c r="BL980" s="27"/>
      <c r="BM980" s="27"/>
      <c r="BN980" s="27"/>
      <c r="BO980" s="27"/>
      <c r="BP980" s="27"/>
      <c r="BQ980" s="27"/>
      <c r="BR980" s="27"/>
      <c r="BS980" s="27"/>
    </row>
    <row r="981" spans="1:7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27"/>
      <c r="BM981" s="27"/>
      <c r="BN981" s="27"/>
      <c r="BO981" s="27"/>
      <c r="BP981" s="27"/>
      <c r="BQ981" s="27"/>
      <c r="BR981" s="27"/>
      <c r="BS981" s="27"/>
    </row>
    <row r="982" spans="1:7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7"/>
      <c r="BP982" s="27"/>
      <c r="BQ982" s="27"/>
      <c r="BR982" s="27"/>
      <c r="BS982" s="27"/>
    </row>
    <row r="983" spans="1:7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</row>
    <row r="984" spans="1:7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B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O984" s="27"/>
      <c r="BP984" s="27"/>
      <c r="BQ984" s="27"/>
      <c r="BR984" s="27"/>
      <c r="BS984" s="27"/>
    </row>
    <row r="985" spans="1:7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</row>
    <row r="986" spans="1:7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L986" s="27"/>
      <c r="BM986" s="27"/>
      <c r="BN986" s="27"/>
      <c r="BO986" s="27"/>
      <c r="BP986" s="27"/>
      <c r="BQ986" s="27"/>
      <c r="BR986" s="27"/>
      <c r="BS986" s="27"/>
    </row>
    <row r="987" spans="1:7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</row>
    <row r="988" spans="1:7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C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P988" s="27"/>
      <c r="BQ988" s="27"/>
      <c r="BR988" s="27"/>
      <c r="BS988" s="27"/>
    </row>
    <row r="989" spans="1:7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O989" s="27"/>
      <c r="BP989" s="27"/>
      <c r="BQ989" s="27"/>
      <c r="BR989" s="27"/>
      <c r="BS989" s="27"/>
    </row>
    <row r="990" spans="1:7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</row>
    <row r="991" spans="1:7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</row>
    <row r="992" spans="1:7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  <c r="BA992" s="27"/>
      <c r="BB992" s="27"/>
      <c r="BC992" s="27"/>
      <c r="BD992" s="27"/>
      <c r="BE992" s="27"/>
      <c r="BF992" s="27"/>
      <c r="BG992" s="27"/>
      <c r="BH992" s="27"/>
      <c r="BI992" s="27"/>
      <c r="BJ992" s="27"/>
      <c r="BK992" s="27"/>
      <c r="BL992" s="27"/>
      <c r="BM992" s="27"/>
      <c r="BN992" s="27"/>
      <c r="BO992" s="27"/>
      <c r="BP992" s="27"/>
      <c r="BQ992" s="27"/>
      <c r="BR992" s="27"/>
      <c r="BS992" s="27"/>
    </row>
    <row r="993" spans="1:7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7"/>
      <c r="BC993" s="27"/>
      <c r="BD993" s="27"/>
      <c r="BE993" s="27"/>
      <c r="BF993" s="27"/>
      <c r="BG993" s="27"/>
      <c r="BH993" s="27"/>
      <c r="BI993" s="27"/>
      <c r="BJ993" s="27"/>
      <c r="BK993" s="27"/>
      <c r="BL993" s="27"/>
      <c r="BM993" s="27"/>
      <c r="BN993" s="27"/>
      <c r="BO993" s="27"/>
      <c r="BP993" s="27"/>
      <c r="BQ993" s="27"/>
      <c r="BR993" s="27"/>
      <c r="BS993" s="27"/>
    </row>
    <row r="994" spans="1:7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</row>
    <row r="995" spans="1:7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L995" s="27"/>
      <c r="BM995" s="27"/>
      <c r="BN995" s="27"/>
      <c r="BO995" s="27"/>
      <c r="BP995" s="27"/>
      <c r="BQ995" s="27"/>
      <c r="BR995" s="27"/>
      <c r="BS995" s="27"/>
    </row>
    <row r="996" spans="1:7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</row>
    <row r="997" spans="1:7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</row>
    <row r="998" spans="1:7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</row>
    <row r="999" spans="1:7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</row>
    <row r="1000" spans="1:7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</row>
  </sheetData>
  <mergeCells count="31">
    <mergeCell ref="Y4:AA4"/>
    <mergeCell ref="I10:I22"/>
    <mergeCell ref="D7:V7"/>
    <mergeCell ref="A10:A22"/>
    <mergeCell ref="J10:J22"/>
    <mergeCell ref="K10:K22"/>
    <mergeCell ref="S8:S9"/>
    <mergeCell ref="T8:T9"/>
    <mergeCell ref="U8:U9"/>
    <mergeCell ref="V8:V9"/>
    <mergeCell ref="E3:O4"/>
    <mergeCell ref="Q3:X3"/>
    <mergeCell ref="K8:K9"/>
    <mergeCell ref="L8:M8"/>
    <mergeCell ref="H10:H22"/>
    <mergeCell ref="G8:G9"/>
    <mergeCell ref="A24:A36"/>
    <mergeCell ref="P8:P9"/>
    <mergeCell ref="Q8:Q9"/>
    <mergeCell ref="N8:N9"/>
    <mergeCell ref="R8:R9"/>
    <mergeCell ref="O8:O9"/>
    <mergeCell ref="I8:I9"/>
    <mergeCell ref="J8:J9"/>
    <mergeCell ref="H8:H9"/>
    <mergeCell ref="L42:P42"/>
    <mergeCell ref="L41:V41"/>
    <mergeCell ref="BJ43:BM44"/>
    <mergeCell ref="L43:P43"/>
    <mergeCell ref="L45:P45"/>
    <mergeCell ref="L44:P44"/>
  </mergeCells>
  <pageMargins left="0.15748031496062992" right="0.15748031496062992" top="0.19685039370078741" bottom="0.19685039370078741" header="0" footer="0"/>
  <pageSetup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42578125" defaultRowHeight="15" customHeight="1"/>
  <cols>
    <col min="1" max="1" width="10.85546875" customWidth="1"/>
    <col min="2" max="2" width="13.7109375" customWidth="1"/>
    <col min="3" max="3" width="18.7109375" customWidth="1"/>
    <col min="4" max="4" width="44.42578125" customWidth="1"/>
    <col min="5" max="5" width="14.42578125" customWidth="1"/>
    <col min="6" max="6" width="21.140625" customWidth="1"/>
    <col min="7" max="7" width="21.5703125" customWidth="1"/>
    <col min="8" max="8" width="13.42578125" customWidth="1"/>
    <col min="9" max="9" width="17.28515625" customWidth="1"/>
    <col min="10" max="10" width="16.7109375" customWidth="1"/>
    <col min="11" max="11" width="14.5703125" customWidth="1"/>
    <col min="12" max="12" width="23.85546875" customWidth="1"/>
    <col min="13" max="13" width="13.5703125" customWidth="1"/>
    <col min="14" max="18" width="12.7109375" customWidth="1"/>
    <col min="19" max="26" width="11.42578125" customWidth="1"/>
  </cols>
  <sheetData>
    <row r="1" spans="1:26" ht="12.75" customHeight="1">
      <c r="A1" s="334" t="s">
        <v>348</v>
      </c>
      <c r="B1" s="335"/>
      <c r="C1" s="335"/>
      <c r="D1" s="335"/>
      <c r="E1" s="335"/>
      <c r="F1" s="335"/>
      <c r="G1" s="336"/>
      <c r="H1" s="52"/>
      <c r="I1" s="52"/>
      <c r="J1" s="52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2.75" customHeight="1">
      <c r="A2" s="54" t="s">
        <v>349</v>
      </c>
      <c r="B2" s="55" t="s">
        <v>350</v>
      </c>
      <c r="C2" s="55" t="s">
        <v>58</v>
      </c>
      <c r="D2" s="55" t="s">
        <v>351</v>
      </c>
      <c r="E2" s="55" t="s">
        <v>352</v>
      </c>
      <c r="F2" s="56" t="s">
        <v>353</v>
      </c>
      <c r="G2" s="57" t="s">
        <v>354</v>
      </c>
      <c r="H2" s="52"/>
      <c r="I2" s="52"/>
      <c r="J2" s="5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2.75" customHeight="1">
      <c r="A3" s="58">
        <v>1</v>
      </c>
      <c r="B3" s="59" t="s">
        <v>60</v>
      </c>
      <c r="C3" s="60" t="str">
        <f t="shared" ref="C3:C104" si="0">I3</f>
        <v>6DEDECHI</v>
      </c>
      <c r="D3" s="60"/>
      <c r="E3" s="61">
        <f>+'CALCULO TARIFAS CC '!$V$45</f>
        <v>1.2524713220447774</v>
      </c>
      <c r="F3" s="62">
        <f t="shared" ref="F3:F104" si="1">ROUND(J3,4)</f>
        <v>71349.891000000003</v>
      </c>
      <c r="G3" s="63">
        <f t="shared" ref="G3:G104" si="2">+ROUND(F3*E3,2)</f>
        <v>89363.69</v>
      </c>
      <c r="H3" s="64" t="s">
        <v>355</v>
      </c>
      <c r="I3" s="27" t="s">
        <v>61</v>
      </c>
      <c r="J3" s="27">
        <v>71349.891000000003</v>
      </c>
      <c r="K3" s="53"/>
      <c r="L3" s="27"/>
      <c r="M3" s="27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A4" s="65">
        <v>2</v>
      </c>
      <c r="B4" s="66"/>
      <c r="C4" s="67" t="str">
        <f t="shared" si="0"/>
        <v>6DEDEMET</v>
      </c>
      <c r="D4" s="67"/>
      <c r="E4" s="68">
        <f>+'CALCULO TARIFAS CC '!$V$45</f>
        <v>1.2524713220447774</v>
      </c>
      <c r="F4" s="69">
        <f t="shared" si="1"/>
        <v>387132.62199999997</v>
      </c>
      <c r="G4" s="70">
        <f t="shared" si="2"/>
        <v>484872.51</v>
      </c>
      <c r="H4" s="64" t="s">
        <v>355</v>
      </c>
      <c r="I4" s="27" t="s">
        <v>62</v>
      </c>
      <c r="J4" s="27">
        <v>387132.62199999997</v>
      </c>
      <c r="K4" s="53"/>
      <c r="L4" s="27"/>
      <c r="M4" s="27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>
      <c r="A5" s="65">
        <v>3</v>
      </c>
      <c r="B5" s="66"/>
      <c r="C5" s="67" t="str">
        <f t="shared" si="0"/>
        <v>6DENSA</v>
      </c>
      <c r="D5" s="67"/>
      <c r="E5" s="68">
        <f>+'CALCULO TARIFAS CC '!$V$45</f>
        <v>1.2524713220447774</v>
      </c>
      <c r="F5" s="69">
        <f t="shared" si="1"/>
        <v>309800.16600000003</v>
      </c>
      <c r="G5" s="70">
        <f t="shared" si="2"/>
        <v>388015.82</v>
      </c>
      <c r="H5" s="64" t="s">
        <v>355</v>
      </c>
      <c r="I5" s="27" t="s">
        <v>63</v>
      </c>
      <c r="J5" s="27">
        <v>309800.16600000003</v>
      </c>
      <c r="K5" s="53"/>
      <c r="L5" s="27"/>
      <c r="M5" s="27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>
      <c r="A6" s="65">
        <v>4</v>
      </c>
      <c r="B6" s="66"/>
      <c r="C6" s="67" t="str">
        <f t="shared" si="0"/>
        <v>6GACP</v>
      </c>
      <c r="D6" s="67"/>
      <c r="E6" s="68">
        <f>+'CALCULO TARIFAS CC '!$V$45</f>
        <v>1.2524713220447774</v>
      </c>
      <c r="F6" s="69">
        <f t="shared" si="1"/>
        <v>747.38800000000003</v>
      </c>
      <c r="G6" s="70">
        <f t="shared" si="2"/>
        <v>936.08</v>
      </c>
      <c r="H6" s="64" t="s">
        <v>355</v>
      </c>
      <c r="I6" s="27" t="s">
        <v>64</v>
      </c>
      <c r="J6" s="27">
        <v>747.38800000000003</v>
      </c>
      <c r="K6" s="53"/>
      <c r="L6" s="27"/>
      <c r="M6" s="2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>
      <c r="A7" s="65">
        <v>5</v>
      </c>
      <c r="B7" s="66"/>
      <c r="C7" s="67" t="str">
        <f t="shared" si="0"/>
        <v>6GAES</v>
      </c>
      <c r="D7" s="67"/>
      <c r="E7" s="68">
        <f>+'CALCULO TARIFAS CC '!$V$45</f>
        <v>1.2524713220447774</v>
      </c>
      <c r="F7" s="69">
        <f t="shared" si="1"/>
        <v>65.346999999999994</v>
      </c>
      <c r="G7" s="70">
        <f t="shared" si="2"/>
        <v>81.849999999999994</v>
      </c>
      <c r="H7" s="64" t="s">
        <v>355</v>
      </c>
      <c r="I7" s="27" t="s">
        <v>65</v>
      </c>
      <c r="J7" s="27">
        <v>65.346999999999994</v>
      </c>
      <c r="K7" s="53"/>
      <c r="L7" s="27"/>
      <c r="M7" s="27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>
      <c r="A8" s="65">
        <v>6</v>
      </c>
      <c r="B8" s="66"/>
      <c r="C8" s="67" t="str">
        <f t="shared" si="0"/>
        <v>6GAES-CHANG</v>
      </c>
      <c r="D8" s="67"/>
      <c r="E8" s="68">
        <f>+'CALCULO TARIFAS CC '!$V$45</f>
        <v>1.2524713220447774</v>
      </c>
      <c r="F8" s="69">
        <f t="shared" si="1"/>
        <v>9.9139999999999997</v>
      </c>
      <c r="G8" s="70">
        <f t="shared" si="2"/>
        <v>12.42</v>
      </c>
      <c r="H8" s="64" t="s">
        <v>355</v>
      </c>
      <c r="I8" s="27" t="s">
        <v>66</v>
      </c>
      <c r="J8" s="27">
        <v>9.9139999999999997</v>
      </c>
      <c r="K8" s="53"/>
      <c r="L8" s="27"/>
      <c r="M8" s="27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>
      <c r="A9" s="65">
        <v>7</v>
      </c>
      <c r="B9" s="66"/>
      <c r="C9" s="67" t="str">
        <f t="shared" si="0"/>
        <v>6GALTOVALLE</v>
      </c>
      <c r="D9" s="67"/>
      <c r="E9" s="68">
        <f>+'CALCULO TARIFAS CC '!$V$45</f>
        <v>1.2524713220447774</v>
      </c>
      <c r="F9" s="69">
        <f t="shared" si="1"/>
        <v>7.7430000000000003</v>
      </c>
      <c r="G9" s="70">
        <f t="shared" si="2"/>
        <v>9.6999999999999993</v>
      </c>
      <c r="H9" s="64" t="s">
        <v>355</v>
      </c>
      <c r="I9" s="27" t="s">
        <v>67</v>
      </c>
      <c r="J9" s="27">
        <v>7.7430000000000003</v>
      </c>
      <c r="K9" s="53"/>
      <c r="L9" s="27"/>
      <c r="M9" s="27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>
      <c r="A10" s="65">
        <v>8</v>
      </c>
      <c r="B10" s="66"/>
      <c r="C10" s="67" t="str">
        <f t="shared" si="0"/>
        <v>6GCELSIAALT</v>
      </c>
      <c r="D10" s="67"/>
      <c r="E10" s="68">
        <f>+'CALCULO TARIFAS CC '!$V$45</f>
        <v>1.2524713220447774</v>
      </c>
      <c r="F10" s="69">
        <f t="shared" si="1"/>
        <v>166.16200000000001</v>
      </c>
      <c r="G10" s="70">
        <f t="shared" si="2"/>
        <v>208.11</v>
      </c>
      <c r="H10" s="64" t="s">
        <v>355</v>
      </c>
      <c r="I10" s="27" t="s">
        <v>68</v>
      </c>
      <c r="J10" s="27">
        <v>166.16200000000001</v>
      </c>
      <c r="K10" s="53"/>
      <c r="L10" s="27"/>
      <c r="M10" s="27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>
      <c r="A11" s="65">
        <v>9</v>
      </c>
      <c r="B11" s="66"/>
      <c r="C11" s="67" t="str">
        <f t="shared" si="0"/>
        <v>6GCELSIABLM</v>
      </c>
      <c r="D11" s="67"/>
      <c r="E11" s="68">
        <f>+'CALCULO TARIFAS CC '!$V$45</f>
        <v>1.2524713220447774</v>
      </c>
      <c r="F11" s="69">
        <f t="shared" si="1"/>
        <v>1059.9480000000001</v>
      </c>
      <c r="G11" s="70">
        <f t="shared" si="2"/>
        <v>1327.55</v>
      </c>
      <c r="H11" s="64" t="s">
        <v>355</v>
      </c>
      <c r="I11" s="27" t="s">
        <v>69</v>
      </c>
      <c r="J11" s="27">
        <v>1059.9480000000001</v>
      </c>
      <c r="K11" s="53"/>
      <c r="L11" s="27"/>
      <c r="M11" s="27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>
      <c r="A12" s="65">
        <v>10</v>
      </c>
      <c r="B12" s="66"/>
      <c r="C12" s="67" t="str">
        <f t="shared" si="0"/>
        <v>6GCORPISTMO</v>
      </c>
      <c r="D12" s="67"/>
      <c r="E12" s="68">
        <f>+'CALCULO TARIFAS CC '!$V$45</f>
        <v>1.2524713220447774</v>
      </c>
      <c r="F12" s="69">
        <f t="shared" si="1"/>
        <v>1.0999999999999999E-2</v>
      </c>
      <c r="G12" s="70">
        <f t="shared" si="2"/>
        <v>0.01</v>
      </c>
      <c r="H12" s="64" t="s">
        <v>355</v>
      </c>
      <c r="I12" s="27" t="s">
        <v>70</v>
      </c>
      <c r="J12" s="27">
        <v>1.0999999999999999E-2</v>
      </c>
      <c r="K12" s="53"/>
      <c r="L12" s="27"/>
      <c r="M12" s="27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>
      <c r="A13" s="65">
        <v>11</v>
      </c>
      <c r="B13" s="66"/>
      <c r="C13" s="67" t="str">
        <f t="shared" si="0"/>
        <v>6GEGEISTMO</v>
      </c>
      <c r="D13" s="67"/>
      <c r="E13" s="68">
        <f>+'CALCULO TARIFAS CC '!$V$45</f>
        <v>1.2524713220447774</v>
      </c>
      <c r="F13" s="69">
        <f t="shared" si="1"/>
        <v>8.5999999999999993E-2</v>
      </c>
      <c r="G13" s="70">
        <f t="shared" si="2"/>
        <v>0.11</v>
      </c>
      <c r="H13" s="64" t="s">
        <v>355</v>
      </c>
      <c r="I13" s="27" t="s">
        <v>71</v>
      </c>
      <c r="J13" s="27">
        <v>8.5999999999999993E-2</v>
      </c>
      <c r="K13" s="53"/>
      <c r="L13" s="27"/>
      <c r="M13" s="27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>
      <c r="A14" s="65">
        <v>12</v>
      </c>
      <c r="B14" s="66"/>
      <c r="C14" s="67" t="str">
        <f t="shared" si="0"/>
        <v>6GGENA</v>
      </c>
      <c r="D14" s="67"/>
      <c r="E14" s="68">
        <f>+'CALCULO TARIFAS CC '!$V$45</f>
        <v>1.2524713220447774</v>
      </c>
      <c r="F14" s="69">
        <f t="shared" si="1"/>
        <v>14.856</v>
      </c>
      <c r="G14" s="70">
        <f t="shared" si="2"/>
        <v>18.61</v>
      </c>
      <c r="H14" s="64" t="s">
        <v>355</v>
      </c>
      <c r="I14" s="27" t="s">
        <v>72</v>
      </c>
      <c r="J14" s="27">
        <v>14.856</v>
      </c>
      <c r="K14" s="53"/>
      <c r="L14" s="27"/>
      <c r="M14" s="27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>
      <c r="A15" s="65">
        <v>13</v>
      </c>
      <c r="B15" s="66"/>
      <c r="C15" s="67" t="str">
        <f t="shared" si="0"/>
        <v>6GGENPED</v>
      </c>
      <c r="D15" s="67"/>
      <c r="E15" s="68">
        <f>+'CALCULO TARIFAS CC '!$V$45</f>
        <v>1.2524713220447774</v>
      </c>
      <c r="F15" s="69">
        <f t="shared" si="1"/>
        <v>11.86</v>
      </c>
      <c r="G15" s="70">
        <f t="shared" si="2"/>
        <v>14.85</v>
      </c>
      <c r="H15" s="64" t="s">
        <v>355</v>
      </c>
      <c r="I15" s="27" t="s">
        <v>73</v>
      </c>
      <c r="J15" s="27">
        <v>11.86</v>
      </c>
      <c r="K15" s="53"/>
      <c r="L15" s="27"/>
      <c r="M15" s="27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>
      <c r="A16" s="65">
        <v>14</v>
      </c>
      <c r="B16" s="66"/>
      <c r="C16" s="67" t="str">
        <f t="shared" si="0"/>
        <v>6GHCAISAN</v>
      </c>
      <c r="D16" s="67"/>
      <c r="E16" s="68">
        <f>+'CALCULO TARIFAS CC '!$V$45</f>
        <v>1.2524713220447774</v>
      </c>
      <c r="F16" s="69">
        <f t="shared" si="1"/>
        <v>1.661</v>
      </c>
      <c r="G16" s="70">
        <f t="shared" si="2"/>
        <v>2.08</v>
      </c>
      <c r="H16" s="64" t="s">
        <v>355</v>
      </c>
      <c r="I16" s="27" t="s">
        <v>74</v>
      </c>
      <c r="J16" s="27">
        <v>1.661</v>
      </c>
      <c r="K16" s="53"/>
      <c r="L16" s="27"/>
      <c r="M16" s="27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>
      <c r="A17" s="65">
        <v>15</v>
      </c>
      <c r="B17" s="66"/>
      <c r="C17" s="67" t="str">
        <f t="shared" si="0"/>
        <v>6GHPIEDRA</v>
      </c>
      <c r="D17" s="67"/>
      <c r="E17" s="68">
        <f>+'CALCULO TARIFAS CC '!$V$45</f>
        <v>1.2524713220447774</v>
      </c>
      <c r="F17" s="69">
        <f t="shared" si="1"/>
        <v>1.2E-2</v>
      </c>
      <c r="G17" s="70">
        <f t="shared" si="2"/>
        <v>0.02</v>
      </c>
      <c r="H17" s="64" t="s">
        <v>355</v>
      </c>
      <c r="I17" s="27" t="s">
        <v>75</v>
      </c>
      <c r="J17" s="27">
        <v>1.2E-2</v>
      </c>
      <c r="K17" s="53"/>
      <c r="L17" s="27"/>
      <c r="M17" s="27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>
      <c r="A18" s="65">
        <v>16</v>
      </c>
      <c r="B18" s="66"/>
      <c r="C18" s="67" t="str">
        <f t="shared" si="0"/>
        <v>6GHYDROPOWER</v>
      </c>
      <c r="D18" s="67"/>
      <c r="E18" s="68">
        <f>+'CALCULO TARIFAS CC '!$V$45</f>
        <v>1.2524713220447774</v>
      </c>
      <c r="F18" s="69">
        <f t="shared" si="1"/>
        <v>0.32</v>
      </c>
      <c r="G18" s="70">
        <f t="shared" si="2"/>
        <v>0.4</v>
      </c>
      <c r="H18" s="64" t="s">
        <v>355</v>
      </c>
      <c r="I18" s="27" t="s">
        <v>76</v>
      </c>
      <c r="J18" s="27">
        <v>0.32</v>
      </c>
      <c r="K18" s="53"/>
      <c r="L18" s="27"/>
      <c r="M18" s="27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>
      <c r="A19" s="65">
        <v>17</v>
      </c>
      <c r="B19" s="66"/>
      <c r="C19" s="67" t="str">
        <f t="shared" si="0"/>
        <v>6GIDEALPMA</v>
      </c>
      <c r="D19" s="67"/>
      <c r="E19" s="68">
        <f>+'CALCULO TARIFAS CC '!$V$45</f>
        <v>1.2524713220447774</v>
      </c>
      <c r="F19" s="69">
        <f t="shared" si="1"/>
        <v>8.9999999999999993E-3</v>
      </c>
      <c r="G19" s="70">
        <f t="shared" si="2"/>
        <v>0.01</v>
      </c>
      <c r="H19" s="64" t="s">
        <v>355</v>
      </c>
      <c r="I19" s="27" t="s">
        <v>77</v>
      </c>
      <c r="J19" s="27">
        <v>8.9999999999999993E-3</v>
      </c>
      <c r="K19" s="53"/>
      <c r="L19" s="27"/>
      <c r="M19" s="27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>
      <c r="A20" s="65">
        <v>18</v>
      </c>
      <c r="B20" s="66"/>
      <c r="C20" s="67" t="str">
        <f t="shared" si="0"/>
        <v>6GJINRO</v>
      </c>
      <c r="D20" s="67"/>
      <c r="E20" s="68">
        <f>+'CALCULO TARIFAS CC '!$V$45</f>
        <v>1.2524713220447774</v>
      </c>
      <c r="F20" s="69">
        <f t="shared" si="1"/>
        <v>238.43700000000001</v>
      </c>
      <c r="G20" s="70">
        <f t="shared" si="2"/>
        <v>298.64</v>
      </c>
      <c r="H20" s="64" t="s">
        <v>355</v>
      </c>
      <c r="I20" s="27" t="s">
        <v>78</v>
      </c>
      <c r="J20" s="27">
        <v>238.43700000000001</v>
      </c>
      <c r="K20" s="53"/>
      <c r="L20" s="27"/>
      <c r="M20" s="27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>
      <c r="A21" s="65">
        <v>19</v>
      </c>
      <c r="B21" s="66"/>
      <c r="C21" s="67" t="str">
        <f t="shared" si="0"/>
        <v>6GLLSSOLP01</v>
      </c>
      <c r="D21" s="67"/>
      <c r="E21" s="68">
        <f>+'CALCULO TARIFAS CC '!$V$45</f>
        <v>1.2524713220447774</v>
      </c>
      <c r="F21" s="69">
        <f t="shared" si="1"/>
        <v>9.2840000000000007</v>
      </c>
      <c r="G21" s="70">
        <f t="shared" si="2"/>
        <v>11.63</v>
      </c>
      <c r="H21" s="64" t="s">
        <v>355</v>
      </c>
      <c r="I21" s="27" t="s">
        <v>79</v>
      </c>
      <c r="J21" s="27">
        <v>9.2840000000000007</v>
      </c>
      <c r="K21" s="53"/>
      <c r="L21" s="27"/>
      <c r="M21" s="27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>
      <c r="A22" s="65">
        <v>20</v>
      </c>
      <c r="B22" s="66"/>
      <c r="C22" s="67" t="str">
        <f t="shared" si="0"/>
        <v>6GLLSSOLP03</v>
      </c>
      <c r="D22" s="67"/>
      <c r="E22" s="68">
        <f>+'CALCULO TARIFAS CC '!$V$45</f>
        <v>1.2524713220447774</v>
      </c>
      <c r="F22" s="69">
        <f t="shared" si="1"/>
        <v>9.52</v>
      </c>
      <c r="G22" s="70">
        <f t="shared" si="2"/>
        <v>11.92</v>
      </c>
      <c r="H22" s="64" t="s">
        <v>355</v>
      </c>
      <c r="I22" s="27" t="s">
        <v>80</v>
      </c>
      <c r="J22" s="27">
        <v>9.52</v>
      </c>
      <c r="K22" s="53"/>
      <c r="L22" s="27"/>
      <c r="M22" s="27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>
      <c r="A23" s="65">
        <v>21</v>
      </c>
      <c r="B23" s="66"/>
      <c r="C23" s="67" t="str">
        <f t="shared" si="0"/>
        <v>6GLLSSOLP04</v>
      </c>
      <c r="D23" s="67"/>
      <c r="E23" s="68">
        <f>+'CALCULO TARIFAS CC '!$V$45</f>
        <v>1.2524713220447774</v>
      </c>
      <c r="F23" s="69">
        <f t="shared" si="1"/>
        <v>8.2569999999999997</v>
      </c>
      <c r="G23" s="70">
        <f t="shared" si="2"/>
        <v>10.34</v>
      </c>
      <c r="H23" s="64" t="s">
        <v>355</v>
      </c>
      <c r="I23" s="27" t="s">
        <v>81</v>
      </c>
      <c r="J23" s="27">
        <v>8.2569999999999997</v>
      </c>
      <c r="K23" s="53"/>
      <c r="L23" s="27"/>
      <c r="M23" s="27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>
      <c r="A24" s="65">
        <v>22</v>
      </c>
      <c r="B24" s="66"/>
      <c r="C24" s="67" t="str">
        <f t="shared" si="0"/>
        <v>6GMINERAPMA</v>
      </c>
      <c r="D24" s="67"/>
      <c r="E24" s="68">
        <f>+'CALCULO TARIFAS CC '!$V$45</f>
        <v>1.2524713220447774</v>
      </c>
      <c r="F24" s="69">
        <f t="shared" si="1"/>
        <v>3709.3670000000002</v>
      </c>
      <c r="G24" s="70">
        <f t="shared" si="2"/>
        <v>4645.88</v>
      </c>
      <c r="H24" s="64" t="s">
        <v>355</v>
      </c>
      <c r="I24" s="27" t="s">
        <v>82</v>
      </c>
      <c r="J24" s="27">
        <v>3709.3670000000002</v>
      </c>
      <c r="K24" s="53"/>
      <c r="L24" s="27"/>
      <c r="M24" s="27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>
      <c r="A25" s="65">
        <v>23</v>
      </c>
      <c r="B25" s="66"/>
      <c r="C25" s="67" t="str">
        <f t="shared" si="0"/>
        <v>6GPANAM</v>
      </c>
      <c r="D25" s="67"/>
      <c r="E25" s="68">
        <f>+'CALCULO TARIFAS CC '!$V$45</f>
        <v>1.2524713220447774</v>
      </c>
      <c r="F25" s="69">
        <f t="shared" si="1"/>
        <v>126.52</v>
      </c>
      <c r="G25" s="70">
        <f t="shared" si="2"/>
        <v>158.46</v>
      </c>
      <c r="H25" s="64" t="s">
        <v>355</v>
      </c>
      <c r="I25" s="27" t="s">
        <v>83</v>
      </c>
      <c r="J25" s="27">
        <v>126.52</v>
      </c>
      <c r="K25" s="53"/>
      <c r="L25" s="27"/>
      <c r="M25" s="27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>
      <c r="A26" s="65">
        <v>24</v>
      </c>
      <c r="B26" s="66"/>
      <c r="C26" s="67" t="str">
        <f t="shared" si="0"/>
        <v>6GPEDREGAL</v>
      </c>
      <c r="D26" s="67"/>
      <c r="E26" s="68">
        <f>+'CALCULO TARIFAS CC '!$V$45</f>
        <v>1.2524713220447774</v>
      </c>
      <c r="F26" s="69">
        <f t="shared" si="1"/>
        <v>125.268</v>
      </c>
      <c r="G26" s="70">
        <f t="shared" si="2"/>
        <v>156.88999999999999</v>
      </c>
      <c r="H26" s="64" t="s">
        <v>355</v>
      </c>
      <c r="I26" s="27" t="s">
        <v>84</v>
      </c>
      <c r="J26" s="27">
        <v>125.268</v>
      </c>
      <c r="K26" s="53"/>
      <c r="L26" s="27"/>
      <c r="M26" s="27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>
      <c r="A27" s="65">
        <v>25</v>
      </c>
      <c r="B27" s="66"/>
      <c r="C27" s="67" t="str">
        <f t="shared" si="0"/>
        <v>6GPERLANORT</v>
      </c>
      <c r="D27" s="67"/>
      <c r="E27" s="68">
        <f>+'CALCULO TARIFAS CC '!$V$45</f>
        <v>1.2524713220447774</v>
      </c>
      <c r="F27" s="69">
        <f t="shared" si="1"/>
        <v>0.53500000000000003</v>
      </c>
      <c r="G27" s="70">
        <f t="shared" si="2"/>
        <v>0.67</v>
      </c>
      <c r="H27" s="64" t="s">
        <v>355</v>
      </c>
      <c r="I27" s="27" t="s">
        <v>85</v>
      </c>
      <c r="J27" s="27">
        <v>0.53500000000000003</v>
      </c>
      <c r="K27" s="53"/>
      <c r="L27" s="27"/>
      <c r="M27" s="27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>
      <c r="A28" s="65">
        <v>26</v>
      </c>
      <c r="B28" s="66"/>
      <c r="C28" s="67" t="str">
        <f t="shared" si="0"/>
        <v>6GPERLASUR</v>
      </c>
      <c r="D28" s="67"/>
      <c r="E28" s="68">
        <f>+'CALCULO TARIFAS CC '!$V$45</f>
        <v>1.2524713220447774</v>
      </c>
      <c r="F28" s="69">
        <f t="shared" si="1"/>
        <v>0.38800000000000001</v>
      </c>
      <c r="G28" s="70">
        <f t="shared" si="2"/>
        <v>0.49</v>
      </c>
      <c r="H28" s="64" t="s">
        <v>355</v>
      </c>
      <c r="I28" s="27" t="s">
        <v>86</v>
      </c>
      <c r="J28" s="27">
        <v>0.38800000000000001</v>
      </c>
      <c r="K28" s="53"/>
      <c r="L28" s="27"/>
      <c r="M28" s="27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>
      <c r="A29" s="65">
        <v>27</v>
      </c>
      <c r="B29" s="66"/>
      <c r="C29" s="67" t="str">
        <f t="shared" si="0"/>
        <v>6GRCHICO</v>
      </c>
      <c r="D29" s="67"/>
      <c r="E29" s="68">
        <f>+'CALCULO TARIFAS CC '!$V$45</f>
        <v>1.2524713220447774</v>
      </c>
      <c r="F29" s="69">
        <f t="shared" si="1"/>
        <v>7.4379999999999997</v>
      </c>
      <c r="G29" s="70">
        <f t="shared" si="2"/>
        <v>9.32</v>
      </c>
      <c r="H29" s="64" t="s">
        <v>355</v>
      </c>
      <c r="I29" s="27" t="s">
        <v>87</v>
      </c>
      <c r="J29" s="27">
        <v>7.4379999999999997</v>
      </c>
      <c r="K29" s="53"/>
      <c r="L29" s="27"/>
      <c r="M29" s="27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>
      <c r="A30" s="65">
        <v>28</v>
      </c>
      <c r="B30" s="66"/>
      <c r="C30" s="67" t="str">
        <f t="shared" si="0"/>
        <v>6GUEPPME1</v>
      </c>
      <c r="D30" s="67"/>
      <c r="E30" s="68">
        <f>+'CALCULO TARIFAS CC '!$V$45</f>
        <v>1.2524713220447774</v>
      </c>
      <c r="F30" s="69">
        <f t="shared" si="1"/>
        <v>12.567</v>
      </c>
      <c r="G30" s="70">
        <f t="shared" si="2"/>
        <v>15.74</v>
      </c>
      <c r="H30" s="64" t="s">
        <v>355</v>
      </c>
      <c r="I30" s="27" t="s">
        <v>88</v>
      </c>
      <c r="J30" s="27">
        <v>12.567</v>
      </c>
      <c r="K30" s="53"/>
      <c r="L30" s="27"/>
      <c r="M30" s="27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>
      <c r="A31" s="65">
        <v>29</v>
      </c>
      <c r="B31" s="66"/>
      <c r="C31" s="67" t="str">
        <f t="shared" si="0"/>
        <v>6GUEPPME2</v>
      </c>
      <c r="D31" s="67"/>
      <c r="E31" s="68">
        <f>+'CALCULO TARIFAS CC '!$V$45</f>
        <v>1.2524713220447774</v>
      </c>
      <c r="F31" s="69">
        <f t="shared" si="1"/>
        <v>51.555999999999997</v>
      </c>
      <c r="G31" s="70">
        <f t="shared" si="2"/>
        <v>64.569999999999993</v>
      </c>
      <c r="H31" s="64" t="s">
        <v>355</v>
      </c>
      <c r="I31" s="27" t="s">
        <v>89</v>
      </c>
      <c r="J31" s="27">
        <v>51.555999999999997</v>
      </c>
      <c r="K31" s="53"/>
      <c r="L31" s="27"/>
      <c r="M31" s="27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>
      <c r="A32" s="65">
        <v>30</v>
      </c>
      <c r="B32" s="66"/>
      <c r="C32" s="67" t="str">
        <f t="shared" si="0"/>
        <v>6GVALLEYCO</v>
      </c>
      <c r="D32" s="67"/>
      <c r="E32" s="68">
        <f>+'CALCULO TARIFAS CC '!$V$45</f>
        <v>1.2524713220447774</v>
      </c>
      <c r="F32" s="69">
        <f t="shared" si="1"/>
        <v>105.56699999999999</v>
      </c>
      <c r="G32" s="70">
        <f t="shared" si="2"/>
        <v>132.22</v>
      </c>
      <c r="H32" s="64" t="s">
        <v>355</v>
      </c>
      <c r="I32" s="27" t="s">
        <v>90</v>
      </c>
      <c r="J32" s="27">
        <v>105.56699999999999</v>
      </c>
      <c r="K32" s="53"/>
      <c r="L32" s="27"/>
      <c r="M32" s="27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>
      <c r="A33" s="65">
        <v>31</v>
      </c>
      <c r="B33" s="66"/>
      <c r="C33" s="67" t="str">
        <f t="shared" si="0"/>
        <v>6UACETIOX</v>
      </c>
      <c r="D33" s="67"/>
      <c r="E33" s="68">
        <f>+'CALCULO TARIFAS CC '!$V$45</f>
        <v>1.2524713220447774</v>
      </c>
      <c r="F33" s="69">
        <f t="shared" si="1"/>
        <v>671.43399999999997</v>
      </c>
      <c r="G33" s="70">
        <f t="shared" si="2"/>
        <v>840.95</v>
      </c>
      <c r="H33" s="64" t="s">
        <v>355</v>
      </c>
      <c r="I33" s="27" t="s">
        <v>91</v>
      </c>
      <c r="J33" s="27">
        <v>671.43399999999997</v>
      </c>
      <c r="K33" s="53"/>
      <c r="L33" s="27"/>
      <c r="M33" s="27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>
      <c r="A34" s="65">
        <v>32</v>
      </c>
      <c r="B34" s="66"/>
      <c r="C34" s="67" t="str">
        <f t="shared" si="0"/>
        <v>6UAMPASA</v>
      </c>
      <c r="D34" s="67"/>
      <c r="E34" s="68">
        <f>+'CALCULO TARIFAS CC '!$V$45</f>
        <v>1.2524713220447774</v>
      </c>
      <c r="F34" s="69">
        <f t="shared" si="1"/>
        <v>122.018</v>
      </c>
      <c r="G34" s="70">
        <f t="shared" si="2"/>
        <v>152.82</v>
      </c>
      <c r="H34" s="64" t="s">
        <v>355</v>
      </c>
      <c r="I34" s="27" t="s">
        <v>92</v>
      </c>
      <c r="J34" s="27">
        <v>122.018</v>
      </c>
      <c r="K34" s="53"/>
      <c r="L34" s="27"/>
      <c r="M34" s="27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>
      <c r="A35" s="65">
        <v>33</v>
      </c>
      <c r="B35" s="66"/>
      <c r="C35" s="67" t="str">
        <f t="shared" si="0"/>
        <v>6UARGOS</v>
      </c>
      <c r="D35" s="67"/>
      <c r="E35" s="68">
        <f>+'CALCULO TARIFAS CC '!$V$45</f>
        <v>1.2524713220447774</v>
      </c>
      <c r="F35" s="69">
        <f t="shared" si="1"/>
        <v>3873.2860000000001</v>
      </c>
      <c r="G35" s="70">
        <f t="shared" si="2"/>
        <v>4851.18</v>
      </c>
      <c r="H35" s="64" t="s">
        <v>355</v>
      </c>
      <c r="I35" s="27" t="s">
        <v>93</v>
      </c>
      <c r="J35" s="27">
        <v>3873.2860000000001</v>
      </c>
      <c r="K35" s="53"/>
      <c r="L35" s="27"/>
      <c r="M35" s="27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>
      <c r="A36" s="65">
        <v>34</v>
      </c>
      <c r="B36" s="66"/>
      <c r="C36" s="67" t="str">
        <f t="shared" si="0"/>
        <v>6UAVIPAC</v>
      </c>
      <c r="D36" s="67"/>
      <c r="E36" s="68">
        <f>+'CALCULO TARIFAS CC '!$V$45</f>
        <v>1.2524713220447774</v>
      </c>
      <c r="F36" s="69">
        <f t="shared" si="1"/>
        <v>87.328999999999994</v>
      </c>
      <c r="G36" s="70">
        <f t="shared" si="2"/>
        <v>109.38</v>
      </c>
      <c r="H36" s="64" t="s">
        <v>355</v>
      </c>
      <c r="I36" s="27" t="s">
        <v>94</v>
      </c>
      <c r="J36" s="27">
        <v>87.328999999999994</v>
      </c>
      <c r="K36" s="53"/>
      <c r="L36" s="27"/>
      <c r="M36" s="27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>
      <c r="A37" s="65">
        <v>35</v>
      </c>
      <c r="B37" s="66"/>
      <c r="C37" s="67" t="str">
        <f t="shared" si="0"/>
        <v>6UCABLEONDA</v>
      </c>
      <c r="D37" s="67"/>
      <c r="E37" s="68">
        <f>+'CALCULO TARIFAS CC '!$V$45</f>
        <v>1.2524713220447774</v>
      </c>
      <c r="F37" s="69">
        <f t="shared" si="1"/>
        <v>1146.9770000000001</v>
      </c>
      <c r="G37" s="70">
        <f t="shared" si="2"/>
        <v>1436.56</v>
      </c>
      <c r="H37" s="64" t="s">
        <v>355</v>
      </c>
      <c r="I37" s="27" t="s">
        <v>95</v>
      </c>
      <c r="J37" s="27">
        <v>1146.9770000000001</v>
      </c>
      <c r="K37" s="53"/>
      <c r="L37" s="27"/>
      <c r="M37" s="27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>
      <c r="A38" s="65">
        <v>36</v>
      </c>
      <c r="B38" s="66"/>
      <c r="C38" s="67" t="str">
        <f t="shared" si="0"/>
        <v>6UCEMEX</v>
      </c>
      <c r="D38" s="67"/>
      <c r="E38" s="68">
        <f>+'CALCULO TARIFAS CC '!$V$45</f>
        <v>1.2524713220447774</v>
      </c>
      <c r="F38" s="69">
        <f t="shared" si="1"/>
        <v>11849.561</v>
      </c>
      <c r="G38" s="70">
        <f t="shared" si="2"/>
        <v>14841.24</v>
      </c>
      <c r="H38" s="64" t="s">
        <v>355</v>
      </c>
      <c r="I38" s="27" t="s">
        <v>96</v>
      </c>
      <c r="J38" s="27">
        <v>11849.561</v>
      </c>
      <c r="K38" s="53"/>
      <c r="L38" s="27"/>
      <c r="M38" s="27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>
      <c r="A39" s="65">
        <v>37</v>
      </c>
      <c r="B39" s="66"/>
      <c r="C39" s="67" t="str">
        <f t="shared" si="0"/>
        <v>6UCEMINTER</v>
      </c>
      <c r="D39" s="67"/>
      <c r="E39" s="68">
        <f>+'CALCULO TARIFAS CC '!$V$45</f>
        <v>1.2524713220447774</v>
      </c>
      <c r="F39" s="69">
        <f t="shared" si="1"/>
        <v>425.51900000000001</v>
      </c>
      <c r="G39" s="70">
        <f t="shared" si="2"/>
        <v>532.95000000000005</v>
      </c>
      <c r="H39" s="64" t="s">
        <v>355</v>
      </c>
      <c r="I39" s="27" t="s">
        <v>97</v>
      </c>
      <c r="J39" s="27">
        <v>425.51900000000001</v>
      </c>
      <c r="K39" s="53"/>
      <c r="L39" s="27"/>
      <c r="M39" s="27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>
      <c r="A40" s="65">
        <v>38</v>
      </c>
      <c r="B40" s="66"/>
      <c r="C40" s="67" t="str">
        <f t="shared" si="0"/>
        <v>6UCLARO</v>
      </c>
      <c r="D40" s="67"/>
      <c r="E40" s="68">
        <f>+'CALCULO TARIFAS CC '!$V$45</f>
        <v>1.2524713220447774</v>
      </c>
      <c r="F40" s="69">
        <f t="shared" si="1"/>
        <v>188.68299999999999</v>
      </c>
      <c r="G40" s="70">
        <f t="shared" si="2"/>
        <v>236.32</v>
      </c>
      <c r="H40" s="64" t="s">
        <v>355</v>
      </c>
      <c r="I40" s="27" t="s">
        <v>98</v>
      </c>
      <c r="J40" s="27">
        <v>188.68299999999999</v>
      </c>
      <c r="K40" s="53"/>
      <c r="L40" s="27"/>
      <c r="M40" s="27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>
      <c r="A41" s="65">
        <v>39</v>
      </c>
      <c r="B41" s="66"/>
      <c r="C41" s="67" t="str">
        <f t="shared" si="0"/>
        <v>6UCNAL</v>
      </c>
      <c r="D41" s="67"/>
      <c r="E41" s="68">
        <f>+'CALCULO TARIFAS CC '!$V$45</f>
        <v>1.2524713220447774</v>
      </c>
      <c r="F41" s="69">
        <f t="shared" si="1"/>
        <v>2271.4789999999998</v>
      </c>
      <c r="G41" s="70">
        <f t="shared" si="2"/>
        <v>2844.96</v>
      </c>
      <c r="H41" s="64" t="s">
        <v>355</v>
      </c>
      <c r="I41" s="27" t="s">
        <v>99</v>
      </c>
      <c r="J41" s="27">
        <v>2271.4789999999998</v>
      </c>
      <c r="K41" s="53"/>
      <c r="L41" s="27"/>
      <c r="M41" s="27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>
      <c r="A42" s="65">
        <v>40</v>
      </c>
      <c r="B42" s="66"/>
      <c r="C42" s="67" t="str">
        <f t="shared" si="0"/>
        <v>6UCONTRAL</v>
      </c>
      <c r="D42" s="67"/>
      <c r="E42" s="68">
        <f>+'CALCULO TARIFAS CC '!$V$45</f>
        <v>1.2524713220447774</v>
      </c>
      <c r="F42" s="69">
        <f t="shared" si="1"/>
        <v>229.62100000000001</v>
      </c>
      <c r="G42" s="70">
        <f t="shared" si="2"/>
        <v>287.58999999999997</v>
      </c>
      <c r="H42" s="64" t="s">
        <v>355</v>
      </c>
      <c r="I42" s="27" t="s">
        <v>100</v>
      </c>
      <c r="J42" s="27">
        <v>229.62100000000001</v>
      </c>
      <c r="K42" s="53"/>
      <c r="L42" s="27"/>
      <c r="M42" s="27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>
      <c r="A43" s="65">
        <v>41</v>
      </c>
      <c r="B43" s="66"/>
      <c r="C43" s="67" t="str">
        <f t="shared" si="0"/>
        <v>6UCSS</v>
      </c>
      <c r="D43" s="67"/>
      <c r="E43" s="68">
        <f>+'CALCULO TARIFAS CC '!$V$45</f>
        <v>1.2524713220447774</v>
      </c>
      <c r="F43" s="69">
        <f t="shared" si="1"/>
        <v>1799.9269999999999</v>
      </c>
      <c r="G43" s="70">
        <f t="shared" si="2"/>
        <v>2254.36</v>
      </c>
      <c r="H43" s="64" t="s">
        <v>355</v>
      </c>
      <c r="I43" s="27" t="s">
        <v>101</v>
      </c>
      <c r="J43" s="27">
        <v>1799.9269999999999</v>
      </c>
      <c r="K43" s="53"/>
      <c r="L43" s="27"/>
      <c r="M43" s="27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>
      <c r="A44" s="65">
        <v>42</v>
      </c>
      <c r="B44" s="66"/>
      <c r="C44" s="67" t="str">
        <f t="shared" si="0"/>
        <v>6UEEUA</v>
      </c>
      <c r="D44" s="67"/>
      <c r="E44" s="68">
        <f>+'CALCULO TARIFAS CC '!$V$45</f>
        <v>1.2524713220447774</v>
      </c>
      <c r="F44" s="69">
        <f t="shared" si="1"/>
        <v>656.14400000000001</v>
      </c>
      <c r="G44" s="70">
        <f t="shared" si="2"/>
        <v>821.8</v>
      </c>
      <c r="H44" s="64" t="s">
        <v>355</v>
      </c>
      <c r="I44" s="27" t="s">
        <v>102</v>
      </c>
      <c r="J44" s="27">
        <v>656.14400000000001</v>
      </c>
      <c r="K44" s="53"/>
      <c r="L44" s="27"/>
      <c r="M44" s="27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>
      <c r="A45" s="65">
        <v>43</v>
      </c>
      <c r="B45" s="66"/>
      <c r="C45" s="67" t="str">
        <f t="shared" si="0"/>
        <v>6UFCC</v>
      </c>
      <c r="D45" s="67"/>
      <c r="E45" s="68">
        <f>+'CALCULO TARIFAS CC '!$V$45</f>
        <v>1.2524713220447774</v>
      </c>
      <c r="F45" s="69">
        <f t="shared" si="1"/>
        <v>211.071</v>
      </c>
      <c r="G45" s="70">
        <f t="shared" si="2"/>
        <v>264.36</v>
      </c>
      <c r="H45" s="64" t="s">
        <v>355</v>
      </c>
      <c r="I45" s="27" t="s">
        <v>103</v>
      </c>
      <c r="J45" s="27">
        <v>211.071</v>
      </c>
      <c r="K45" s="53"/>
      <c r="L45" s="27"/>
      <c r="M45" s="27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>
      <c r="A46" s="65">
        <v>44</v>
      </c>
      <c r="B46" s="66"/>
      <c r="C46" s="67" t="str">
        <f t="shared" si="0"/>
        <v>6UGMILLS</v>
      </c>
      <c r="D46" s="67"/>
      <c r="E46" s="68">
        <f>+'CALCULO TARIFAS CC '!$V$45</f>
        <v>1.2524713220447774</v>
      </c>
      <c r="F46" s="69">
        <f t="shared" si="1"/>
        <v>538.13400000000001</v>
      </c>
      <c r="G46" s="70">
        <f t="shared" si="2"/>
        <v>674</v>
      </c>
      <c r="H46" s="64" t="s">
        <v>355</v>
      </c>
      <c r="I46" s="27" t="s">
        <v>104</v>
      </c>
      <c r="J46" s="27">
        <v>538.13400000000001</v>
      </c>
      <c r="K46" s="53"/>
      <c r="L46" s="27"/>
      <c r="M46" s="27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>
      <c r="A47" s="65">
        <v>45</v>
      </c>
      <c r="B47" s="66"/>
      <c r="C47" s="67" t="str">
        <f t="shared" si="0"/>
        <v>6UGTOWER</v>
      </c>
      <c r="D47" s="67"/>
      <c r="E47" s="68">
        <f>+'CALCULO TARIFAS CC '!$V$45</f>
        <v>1.2524713220447774</v>
      </c>
      <c r="F47" s="69">
        <f t="shared" si="1"/>
        <v>491.28699999999998</v>
      </c>
      <c r="G47" s="70">
        <f t="shared" si="2"/>
        <v>615.32000000000005</v>
      </c>
      <c r="H47" s="64" t="s">
        <v>355</v>
      </c>
      <c r="I47" s="27" t="s">
        <v>105</v>
      </c>
      <c r="J47" s="27">
        <v>491.28699999999998</v>
      </c>
      <c r="K47" s="53"/>
      <c r="L47" s="27"/>
      <c r="M47" s="27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>
      <c r="A48" s="65">
        <v>46</v>
      </c>
      <c r="B48" s="66"/>
      <c r="C48" s="67" t="str">
        <f t="shared" si="0"/>
        <v>6UHPPACIFICA</v>
      </c>
      <c r="D48" s="67"/>
      <c r="E48" s="68">
        <f>+'CALCULO TARIFAS CC '!$V$45</f>
        <v>1.2524713220447774</v>
      </c>
      <c r="F48" s="69">
        <f t="shared" si="1"/>
        <v>591.64400000000001</v>
      </c>
      <c r="G48" s="70">
        <f t="shared" si="2"/>
        <v>741.02</v>
      </c>
      <c r="H48" s="64" t="s">
        <v>355</v>
      </c>
      <c r="I48" s="27" t="s">
        <v>106</v>
      </c>
      <c r="J48" s="27">
        <v>591.64400000000001</v>
      </c>
      <c r="K48" s="53"/>
      <c r="L48" s="27"/>
      <c r="M48" s="27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>
      <c r="A49" s="65">
        <v>47</v>
      </c>
      <c r="B49" s="66"/>
      <c r="C49" s="67" t="str">
        <f t="shared" si="0"/>
        <v>6UIPEL</v>
      </c>
      <c r="D49" s="67"/>
      <c r="E49" s="68">
        <f>+'CALCULO TARIFAS CC '!$V$45</f>
        <v>1.2524713220447774</v>
      </c>
      <c r="F49" s="69">
        <f t="shared" si="1"/>
        <v>1067.152</v>
      </c>
      <c r="G49" s="70">
        <f t="shared" si="2"/>
        <v>1336.58</v>
      </c>
      <c r="H49" s="64" t="s">
        <v>355</v>
      </c>
      <c r="I49" s="27" t="s">
        <v>107</v>
      </c>
      <c r="J49" s="27">
        <v>1067.152</v>
      </c>
      <c r="K49" s="53"/>
      <c r="L49" s="27"/>
      <c r="M49" s="27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>
      <c r="A50" s="65">
        <v>48</v>
      </c>
      <c r="B50" s="66"/>
      <c r="C50" s="67" t="str">
        <f t="shared" si="0"/>
        <v>6UMEGAD</v>
      </c>
      <c r="D50" s="67"/>
      <c r="E50" s="68">
        <f>+'CALCULO TARIFAS CC '!$V$45</f>
        <v>1.2524713220447774</v>
      </c>
      <c r="F50" s="69">
        <f t="shared" si="1"/>
        <v>306.58199999999999</v>
      </c>
      <c r="G50" s="70">
        <f t="shared" si="2"/>
        <v>383.99</v>
      </c>
      <c r="H50" s="64" t="s">
        <v>355</v>
      </c>
      <c r="I50" s="27" t="s">
        <v>108</v>
      </c>
      <c r="J50" s="27">
        <v>306.58199999999999</v>
      </c>
      <c r="K50" s="53"/>
      <c r="L50" s="27"/>
      <c r="M50" s="27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>
      <c r="A51" s="65">
        <v>49</v>
      </c>
      <c r="B51" s="66"/>
      <c r="C51" s="67" t="str">
        <f t="shared" si="0"/>
        <v>6UMELOEA</v>
      </c>
      <c r="D51" s="67"/>
      <c r="E51" s="68">
        <f>+'CALCULO TARIFAS CC '!$V$45</f>
        <v>1.2524713220447774</v>
      </c>
      <c r="F51" s="69">
        <f t="shared" si="1"/>
        <v>571.79999999999995</v>
      </c>
      <c r="G51" s="70">
        <f t="shared" si="2"/>
        <v>716.16</v>
      </c>
      <c r="H51" s="64" t="s">
        <v>355</v>
      </c>
      <c r="I51" s="27" t="s">
        <v>109</v>
      </c>
      <c r="J51" s="27">
        <v>571.79999999999995</v>
      </c>
      <c r="K51" s="53"/>
      <c r="L51" s="27"/>
      <c r="M51" s="27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>
      <c r="A52" s="65">
        <v>50</v>
      </c>
      <c r="B52" s="66"/>
      <c r="C52" s="67" t="str">
        <f t="shared" si="0"/>
        <v>6UMELOMM</v>
      </c>
      <c r="D52" s="67"/>
      <c r="E52" s="68">
        <f>+'CALCULO TARIFAS CC '!$V$45</f>
        <v>1.2524713220447774</v>
      </c>
      <c r="F52" s="69">
        <f t="shared" si="1"/>
        <v>673.00800000000004</v>
      </c>
      <c r="G52" s="70">
        <f t="shared" si="2"/>
        <v>842.92</v>
      </c>
      <c r="H52" s="64" t="s">
        <v>355</v>
      </c>
      <c r="I52" s="27" t="s">
        <v>110</v>
      </c>
      <c r="J52" s="27">
        <v>673.00800000000004</v>
      </c>
      <c r="K52" s="53"/>
      <c r="L52" s="27"/>
      <c r="M52" s="27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>
      <c r="A53" s="65">
        <v>51</v>
      </c>
      <c r="B53" s="66"/>
      <c r="C53" s="67" t="str">
        <f t="shared" si="0"/>
        <v>6UMELORA</v>
      </c>
      <c r="D53" s="67"/>
      <c r="E53" s="68">
        <f>+'CALCULO TARIFAS CC '!$V$45</f>
        <v>1.2524713220447774</v>
      </c>
      <c r="F53" s="69">
        <f t="shared" si="1"/>
        <v>198.29900000000001</v>
      </c>
      <c r="G53" s="70">
        <f t="shared" si="2"/>
        <v>248.36</v>
      </c>
      <c r="H53" s="64" t="s">
        <v>355</v>
      </c>
      <c r="I53" s="27" t="s">
        <v>111</v>
      </c>
      <c r="J53" s="27">
        <v>198.29900000000001</v>
      </c>
      <c r="K53" s="53"/>
      <c r="L53" s="27"/>
      <c r="M53" s="27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>
      <c r="A54" s="65">
        <v>52</v>
      </c>
      <c r="B54" s="66"/>
      <c r="C54" s="67" t="str">
        <f t="shared" si="0"/>
        <v>6UMELOSC</v>
      </c>
      <c r="D54" s="67"/>
      <c r="E54" s="68">
        <f>+'CALCULO TARIFAS CC '!$V$45</f>
        <v>1.2524713220447774</v>
      </c>
      <c r="F54" s="69">
        <f t="shared" si="1"/>
        <v>346.25299999999999</v>
      </c>
      <c r="G54" s="70">
        <f t="shared" si="2"/>
        <v>433.67</v>
      </c>
      <c r="H54" s="64" t="s">
        <v>355</v>
      </c>
      <c r="I54" s="27" t="s">
        <v>112</v>
      </c>
      <c r="J54" s="27">
        <v>346.25299999999999</v>
      </c>
      <c r="K54" s="53"/>
      <c r="L54" s="27"/>
      <c r="M54" s="27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>
      <c r="A55" s="65">
        <v>53</v>
      </c>
      <c r="B55" s="66"/>
      <c r="C55" s="67" t="str">
        <f t="shared" si="0"/>
        <v>6UMIT</v>
      </c>
      <c r="D55" s="67"/>
      <c r="E55" s="68">
        <f>+'CALCULO TARIFAS CC '!$V$45</f>
        <v>1.2524713220447774</v>
      </c>
      <c r="F55" s="69">
        <f t="shared" si="1"/>
        <v>4604.9759999999997</v>
      </c>
      <c r="G55" s="70">
        <f t="shared" si="2"/>
        <v>5767.6</v>
      </c>
      <c r="H55" s="64" t="s">
        <v>355</v>
      </c>
      <c r="I55" s="27" t="s">
        <v>113</v>
      </c>
      <c r="J55" s="27">
        <v>4604.9759999999997</v>
      </c>
      <c r="K55" s="53"/>
      <c r="L55" s="27"/>
      <c r="M55" s="27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>
      <c r="A56" s="65">
        <v>54</v>
      </c>
      <c r="B56" s="66"/>
      <c r="C56" s="67" t="str">
        <f t="shared" si="0"/>
        <v>6UNESTLENATA</v>
      </c>
      <c r="D56" s="67"/>
      <c r="E56" s="68">
        <f>+'CALCULO TARIFAS CC '!$V$45</f>
        <v>1.2524713220447774</v>
      </c>
      <c r="F56" s="69">
        <f t="shared" si="1"/>
        <v>626.19399999999996</v>
      </c>
      <c r="G56" s="70">
        <f t="shared" si="2"/>
        <v>784.29</v>
      </c>
      <c r="H56" s="64" t="s">
        <v>355</v>
      </c>
      <c r="I56" s="27" t="s">
        <v>114</v>
      </c>
      <c r="J56" s="27">
        <v>626.19399999999996</v>
      </c>
      <c r="K56" s="53"/>
      <c r="L56" s="27"/>
      <c r="M56" s="27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>
      <c r="A57" s="65">
        <v>55</v>
      </c>
      <c r="B57" s="66"/>
      <c r="C57" s="67" t="str">
        <f t="shared" si="0"/>
        <v>6UNESTLEVILA</v>
      </c>
      <c r="D57" s="67"/>
      <c r="E57" s="68">
        <f>+'CALCULO TARIFAS CC '!$V$45</f>
        <v>1.2524713220447774</v>
      </c>
      <c r="F57" s="69">
        <f t="shared" si="1"/>
        <v>185.678</v>
      </c>
      <c r="G57" s="70">
        <f t="shared" si="2"/>
        <v>232.56</v>
      </c>
      <c r="H57" s="64" t="s">
        <v>355</v>
      </c>
      <c r="I57" s="27" t="s">
        <v>115</v>
      </c>
      <c r="J57" s="27">
        <v>185.678</v>
      </c>
      <c r="K57" s="53"/>
      <c r="L57" s="27"/>
      <c r="M57" s="27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>
      <c r="A58" s="65">
        <v>56</v>
      </c>
      <c r="B58" s="66"/>
      <c r="C58" s="67" t="str">
        <f t="shared" si="0"/>
        <v>6UPROCARSA</v>
      </c>
      <c r="D58" s="67"/>
      <c r="E58" s="68">
        <f>+'CALCULO TARIFAS CC '!$V$45</f>
        <v>1.2524713220447774</v>
      </c>
      <c r="F58" s="69">
        <f t="shared" si="1"/>
        <v>355.27300000000002</v>
      </c>
      <c r="G58" s="70">
        <f t="shared" si="2"/>
        <v>444.97</v>
      </c>
      <c r="H58" s="64" t="s">
        <v>355</v>
      </c>
      <c r="I58" s="27" t="s">
        <v>116</v>
      </c>
      <c r="J58" s="27">
        <v>355.27300000000002</v>
      </c>
      <c r="K58" s="53"/>
      <c r="L58" s="27"/>
      <c r="M58" s="27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>
      <c r="A59" s="65">
        <v>57</v>
      </c>
      <c r="B59" s="66"/>
      <c r="C59" s="67" t="str">
        <f t="shared" si="0"/>
        <v>6UPTPCGL</v>
      </c>
      <c r="D59" s="67"/>
      <c r="E59" s="68">
        <f>+'CALCULO TARIFAS CC '!$V$45</f>
        <v>1.2524713220447774</v>
      </c>
      <c r="F59" s="69">
        <f t="shared" si="1"/>
        <v>1066.3820000000001</v>
      </c>
      <c r="G59" s="70">
        <f t="shared" si="2"/>
        <v>1335.61</v>
      </c>
      <c r="H59" s="64" t="s">
        <v>355</v>
      </c>
      <c r="I59" s="27" t="s">
        <v>117</v>
      </c>
      <c r="J59" s="27">
        <v>1066.3820000000001</v>
      </c>
      <c r="K59" s="53"/>
      <c r="L59" s="27"/>
      <c r="M59" s="27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>
      <c r="A60" s="65">
        <v>58</v>
      </c>
      <c r="B60" s="66"/>
      <c r="C60" s="67" t="str">
        <f t="shared" si="0"/>
        <v>6UPTPPSA</v>
      </c>
      <c r="D60" s="67"/>
      <c r="E60" s="68">
        <f>+'CALCULO TARIFAS CC '!$V$45</f>
        <v>1.2524713220447774</v>
      </c>
      <c r="F60" s="69">
        <f t="shared" si="1"/>
        <v>2730.1779999999999</v>
      </c>
      <c r="G60" s="70">
        <f t="shared" si="2"/>
        <v>3419.47</v>
      </c>
      <c r="H60" s="64" t="s">
        <v>355</v>
      </c>
      <c r="I60" s="27" t="s">
        <v>118</v>
      </c>
      <c r="J60" s="27">
        <v>2730.1779999999999</v>
      </c>
      <c r="K60" s="53"/>
      <c r="L60" s="27"/>
      <c r="M60" s="27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>
      <c r="A61" s="65">
        <v>59</v>
      </c>
      <c r="B61" s="66"/>
      <c r="C61" s="67" t="str">
        <f t="shared" si="0"/>
        <v>6UPTPPSB</v>
      </c>
      <c r="D61" s="67"/>
      <c r="E61" s="68">
        <f>+'CALCULO TARIFAS CC '!$V$45</f>
        <v>1.2524713220447774</v>
      </c>
      <c r="F61" s="69">
        <f t="shared" si="1"/>
        <v>2297.4409999999998</v>
      </c>
      <c r="G61" s="70">
        <f t="shared" si="2"/>
        <v>2877.48</v>
      </c>
      <c r="H61" s="64" t="s">
        <v>355</v>
      </c>
      <c r="I61" s="27" t="s">
        <v>119</v>
      </c>
      <c r="J61" s="27">
        <v>2297.4409999999998</v>
      </c>
      <c r="K61" s="53"/>
      <c r="L61" s="27"/>
      <c r="M61" s="2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>
      <c r="A62" s="65">
        <v>60</v>
      </c>
      <c r="B62" s="66"/>
      <c r="C62" s="67" t="str">
        <f t="shared" si="0"/>
        <v>6US99ALBRO</v>
      </c>
      <c r="D62" s="67"/>
      <c r="E62" s="68">
        <f>+'CALCULO TARIFAS CC '!$V$45</f>
        <v>1.2524713220447774</v>
      </c>
      <c r="F62" s="69">
        <f t="shared" si="1"/>
        <v>213.334</v>
      </c>
      <c r="G62" s="70">
        <f t="shared" si="2"/>
        <v>267.19</v>
      </c>
      <c r="H62" s="64" t="s">
        <v>355</v>
      </c>
      <c r="I62" s="27" t="s">
        <v>120</v>
      </c>
      <c r="J62" s="27">
        <v>213.334</v>
      </c>
      <c r="K62" s="53"/>
      <c r="L62" s="27"/>
      <c r="M62" s="27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>
      <c r="A63" s="65">
        <v>61</v>
      </c>
      <c r="B63" s="66"/>
      <c r="C63" s="67" t="str">
        <f t="shared" si="0"/>
        <v>6US99BGOLF</v>
      </c>
      <c r="D63" s="67"/>
      <c r="E63" s="68">
        <f>+'CALCULO TARIFAS CC '!$V$45</f>
        <v>1.2524713220447774</v>
      </c>
      <c r="F63" s="69">
        <f t="shared" si="1"/>
        <v>178.959</v>
      </c>
      <c r="G63" s="70">
        <f t="shared" si="2"/>
        <v>224.14</v>
      </c>
      <c r="H63" s="64" t="s">
        <v>355</v>
      </c>
      <c r="I63" s="27" t="s">
        <v>121</v>
      </c>
      <c r="J63" s="27">
        <v>178.959</v>
      </c>
      <c r="K63" s="53"/>
      <c r="L63" s="27"/>
      <c r="M63" s="27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>
      <c r="A64" s="65">
        <v>62</v>
      </c>
      <c r="B64" s="66"/>
      <c r="C64" s="67" t="str">
        <f t="shared" si="0"/>
        <v>6US99CHITR</v>
      </c>
      <c r="D64" s="67"/>
      <c r="E64" s="68">
        <f>+'CALCULO TARIFAS CC '!$V$45</f>
        <v>1.2524713220447774</v>
      </c>
      <c r="F64" s="69">
        <f t="shared" si="1"/>
        <v>150.26</v>
      </c>
      <c r="G64" s="70">
        <f t="shared" si="2"/>
        <v>188.2</v>
      </c>
      <c r="H64" s="64" t="s">
        <v>355</v>
      </c>
      <c r="I64" s="27" t="s">
        <v>122</v>
      </c>
      <c r="J64" s="27">
        <v>150.26</v>
      </c>
      <c r="K64" s="53"/>
      <c r="L64" s="27"/>
      <c r="M64" s="27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>
      <c r="A65" s="65">
        <v>63</v>
      </c>
      <c r="B65" s="66"/>
      <c r="C65" s="67" t="str">
        <f t="shared" si="0"/>
        <v>6US99COL2K</v>
      </c>
      <c r="D65" s="67"/>
      <c r="E65" s="68">
        <f>+'CALCULO TARIFAS CC '!$V$45</f>
        <v>1.2524713220447774</v>
      </c>
      <c r="F65" s="69">
        <f t="shared" si="1"/>
        <v>161.27500000000001</v>
      </c>
      <c r="G65" s="70">
        <f t="shared" si="2"/>
        <v>201.99</v>
      </c>
      <c r="H65" s="64" t="s">
        <v>355</v>
      </c>
      <c r="I65" s="27" t="s">
        <v>123</v>
      </c>
      <c r="J65" s="27">
        <v>161.27500000000001</v>
      </c>
      <c r="K65" s="53"/>
      <c r="L65" s="27"/>
      <c r="M65" s="27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>
      <c r="A66" s="65">
        <v>64</v>
      </c>
      <c r="B66" s="66"/>
      <c r="C66" s="67" t="str">
        <f t="shared" si="0"/>
        <v>6US99COSTE</v>
      </c>
      <c r="D66" s="67"/>
      <c r="E66" s="68">
        <f>+'CALCULO TARIFAS CC '!$V$45</f>
        <v>1.2524713220447774</v>
      </c>
      <c r="F66" s="69">
        <f t="shared" si="1"/>
        <v>153.68199999999999</v>
      </c>
      <c r="G66" s="70">
        <f t="shared" si="2"/>
        <v>192.48</v>
      </c>
      <c r="H66" s="64" t="s">
        <v>355</v>
      </c>
      <c r="I66" s="27" t="s">
        <v>124</v>
      </c>
      <c r="J66" s="27">
        <v>153.68199999999999</v>
      </c>
      <c r="K66" s="53"/>
      <c r="L66" s="27"/>
      <c r="M66" s="27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>
      <c r="A67" s="65">
        <v>65</v>
      </c>
      <c r="B67" s="66"/>
      <c r="C67" s="67" t="str">
        <f t="shared" si="0"/>
        <v>6US99DONA</v>
      </c>
      <c r="D67" s="67"/>
      <c r="E67" s="68">
        <f>+'CALCULO TARIFAS CC '!$V$45</f>
        <v>1.2524713220447774</v>
      </c>
      <c r="F67" s="69">
        <f t="shared" si="1"/>
        <v>176.58600000000001</v>
      </c>
      <c r="G67" s="70">
        <f t="shared" si="2"/>
        <v>221.17</v>
      </c>
      <c r="H67" s="64" t="s">
        <v>355</v>
      </c>
      <c r="I67" s="27" t="s">
        <v>125</v>
      </c>
      <c r="J67" s="27">
        <v>176.58600000000001</v>
      </c>
      <c r="K67" s="53"/>
      <c r="L67" s="27"/>
      <c r="M67" s="27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>
      <c r="A68" s="65">
        <v>66</v>
      </c>
      <c r="B68" s="66"/>
      <c r="C68" s="67" t="str">
        <f t="shared" si="0"/>
        <v>6US99FARO</v>
      </c>
      <c r="D68" s="67"/>
      <c r="E68" s="68">
        <f>+'CALCULO TARIFAS CC '!$V$45</f>
        <v>1.2524713220447774</v>
      </c>
      <c r="F68" s="69">
        <f t="shared" si="1"/>
        <v>112.24299999999999</v>
      </c>
      <c r="G68" s="70">
        <f t="shared" si="2"/>
        <v>140.58000000000001</v>
      </c>
      <c r="H68" s="64" t="s">
        <v>355</v>
      </c>
      <c r="I68" s="27" t="s">
        <v>126</v>
      </c>
      <c r="J68" s="27">
        <v>112.24299999999999</v>
      </c>
      <c r="K68" s="53"/>
      <c r="L68" s="27"/>
      <c r="M68" s="27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>
      <c r="A69" s="65">
        <v>67</v>
      </c>
      <c r="B69" s="66"/>
      <c r="C69" s="67" t="str">
        <f t="shared" si="0"/>
        <v>6US99PENON</v>
      </c>
      <c r="D69" s="67"/>
      <c r="E69" s="68">
        <f>+'CALCULO TARIFAS CC '!$V$45</f>
        <v>1.2524713220447774</v>
      </c>
      <c r="F69" s="69">
        <f t="shared" si="1"/>
        <v>155.33099999999999</v>
      </c>
      <c r="G69" s="70">
        <f t="shared" si="2"/>
        <v>194.55</v>
      </c>
      <c r="H69" s="64" t="s">
        <v>355</v>
      </c>
      <c r="I69" s="27" t="s">
        <v>127</v>
      </c>
      <c r="J69" s="27">
        <v>155.33099999999999</v>
      </c>
      <c r="K69" s="53"/>
      <c r="L69" s="27"/>
      <c r="M69" s="27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>
      <c r="A70" s="65">
        <v>68</v>
      </c>
      <c r="B70" s="66"/>
      <c r="C70" s="67" t="str">
        <f t="shared" si="0"/>
        <v>6US99PORTO</v>
      </c>
      <c r="D70" s="67"/>
      <c r="E70" s="68">
        <f>+'CALCULO TARIFAS CC '!$V$45</f>
        <v>1.2524713220447774</v>
      </c>
      <c r="F70" s="69">
        <f t="shared" si="1"/>
        <v>200.20699999999999</v>
      </c>
      <c r="G70" s="70">
        <f t="shared" si="2"/>
        <v>250.75</v>
      </c>
      <c r="H70" s="64" t="s">
        <v>355</v>
      </c>
      <c r="I70" s="27" t="s">
        <v>128</v>
      </c>
      <c r="J70" s="27">
        <v>200.20699999999999</v>
      </c>
      <c r="K70" s="53"/>
      <c r="L70" s="27"/>
      <c r="M70" s="27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>
      <c r="A71" s="65">
        <v>69</v>
      </c>
      <c r="B71" s="66"/>
      <c r="C71" s="67" t="str">
        <f t="shared" si="0"/>
        <v>6US99PTAPA</v>
      </c>
      <c r="D71" s="67"/>
      <c r="E71" s="68">
        <f>+'CALCULO TARIFAS CC '!$V$45</f>
        <v>1.2524713220447774</v>
      </c>
      <c r="F71" s="69">
        <f t="shared" si="1"/>
        <v>226.86099999999999</v>
      </c>
      <c r="G71" s="70">
        <f t="shared" si="2"/>
        <v>284.14</v>
      </c>
      <c r="H71" s="64" t="s">
        <v>355</v>
      </c>
      <c r="I71" s="27" t="s">
        <v>129</v>
      </c>
      <c r="J71" s="27">
        <v>226.86099999999999</v>
      </c>
      <c r="K71" s="53"/>
      <c r="L71" s="27"/>
      <c r="M71" s="27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>
      <c r="A72" s="65">
        <v>70</v>
      </c>
      <c r="B72" s="66"/>
      <c r="C72" s="67" t="str">
        <f t="shared" si="0"/>
        <v>6US99PZACA</v>
      </c>
      <c r="D72" s="67"/>
      <c r="E72" s="68">
        <f>+'CALCULO TARIFAS CC '!$V$45</f>
        <v>1.2524713220447774</v>
      </c>
      <c r="F72" s="69">
        <f t="shared" si="1"/>
        <v>131.37700000000001</v>
      </c>
      <c r="G72" s="70">
        <f t="shared" si="2"/>
        <v>164.55</v>
      </c>
      <c r="H72" s="64" t="s">
        <v>355</v>
      </c>
      <c r="I72" s="27" t="s">
        <v>130</v>
      </c>
      <c r="J72" s="27">
        <v>131.37700000000001</v>
      </c>
      <c r="K72" s="53"/>
      <c r="L72" s="27"/>
      <c r="M72" s="27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>
      <c r="A73" s="65">
        <v>71</v>
      </c>
      <c r="B73" s="66"/>
      <c r="C73" s="67" t="str">
        <f t="shared" si="0"/>
        <v>6US99PZAIT</v>
      </c>
      <c r="D73" s="67"/>
      <c r="E73" s="68">
        <f>+'CALCULO TARIFAS CC '!$V$45</f>
        <v>1.2524713220447774</v>
      </c>
      <c r="F73" s="69">
        <f t="shared" si="1"/>
        <v>142.923</v>
      </c>
      <c r="G73" s="70">
        <f t="shared" si="2"/>
        <v>179.01</v>
      </c>
      <c r="H73" s="64" t="s">
        <v>355</v>
      </c>
      <c r="I73" s="27" t="s">
        <v>131</v>
      </c>
      <c r="J73" s="27">
        <v>142.923</v>
      </c>
      <c r="K73" s="53"/>
      <c r="L73" s="27"/>
      <c r="M73" s="27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>
      <c r="A74" s="65">
        <v>72</v>
      </c>
      <c r="B74" s="66"/>
      <c r="C74" s="67" t="str">
        <f t="shared" si="0"/>
        <v>6US99PZATO</v>
      </c>
      <c r="D74" s="67"/>
      <c r="E74" s="68">
        <f>+'CALCULO TARIFAS CC '!$V$45</f>
        <v>1.2524713220447774</v>
      </c>
      <c r="F74" s="69">
        <f t="shared" si="1"/>
        <v>182.34100000000001</v>
      </c>
      <c r="G74" s="70">
        <f t="shared" si="2"/>
        <v>228.38</v>
      </c>
      <c r="H74" s="64" t="s">
        <v>355</v>
      </c>
      <c r="I74" s="27" t="s">
        <v>132</v>
      </c>
      <c r="J74" s="27">
        <v>182.34100000000001</v>
      </c>
      <c r="K74" s="53"/>
      <c r="L74" s="27"/>
      <c r="M74" s="27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>
      <c r="A75" s="65">
        <v>73</v>
      </c>
      <c r="B75" s="66"/>
      <c r="C75" s="67" t="str">
        <f t="shared" si="0"/>
        <v>6US99SANFR</v>
      </c>
      <c r="D75" s="67"/>
      <c r="E75" s="68">
        <f>+'CALCULO TARIFAS CC '!$V$45</f>
        <v>1.2524713220447774</v>
      </c>
      <c r="F75" s="69">
        <f t="shared" si="1"/>
        <v>164.92099999999999</v>
      </c>
      <c r="G75" s="70">
        <f t="shared" si="2"/>
        <v>206.56</v>
      </c>
      <c r="H75" s="64" t="s">
        <v>355</v>
      </c>
      <c r="I75" s="27" t="s">
        <v>133</v>
      </c>
      <c r="J75" s="27">
        <v>164.92099999999999</v>
      </c>
      <c r="K75" s="53"/>
      <c r="L75" s="27"/>
      <c r="M75" s="27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>
      <c r="A76" s="65">
        <v>74</v>
      </c>
      <c r="B76" s="66"/>
      <c r="C76" s="67" t="str">
        <f t="shared" si="0"/>
        <v>6US99SANTI</v>
      </c>
      <c r="D76" s="67"/>
      <c r="E76" s="68">
        <f>+'CALCULO TARIFAS CC '!$V$45</f>
        <v>1.2524713220447774</v>
      </c>
      <c r="F76" s="69">
        <f t="shared" si="1"/>
        <v>159.16999999999999</v>
      </c>
      <c r="G76" s="70">
        <f t="shared" si="2"/>
        <v>199.36</v>
      </c>
      <c r="H76" s="64" t="s">
        <v>355</v>
      </c>
      <c r="I76" s="27" t="s">
        <v>134</v>
      </c>
      <c r="J76" s="27">
        <v>159.16999999999999</v>
      </c>
      <c r="K76" s="53"/>
      <c r="L76" s="27"/>
      <c r="M76" s="27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>
      <c r="A77" s="65">
        <v>75</v>
      </c>
      <c r="B77" s="66"/>
      <c r="C77" s="67" t="str">
        <f t="shared" si="0"/>
        <v>6US99TMUER</v>
      </c>
      <c r="D77" s="67"/>
      <c r="E77" s="68">
        <f>+'CALCULO TARIFAS CC '!$V$45</f>
        <v>1.2524713220447774</v>
      </c>
      <c r="F77" s="69">
        <f t="shared" si="1"/>
        <v>251.17500000000001</v>
      </c>
      <c r="G77" s="70">
        <f t="shared" si="2"/>
        <v>314.58999999999997</v>
      </c>
      <c r="H77" s="64" t="s">
        <v>355</v>
      </c>
      <c r="I77" s="27" t="s">
        <v>135</v>
      </c>
      <c r="J77" s="27">
        <v>251.17500000000001</v>
      </c>
      <c r="K77" s="53"/>
      <c r="L77" s="27"/>
      <c r="M77" s="27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>
      <c r="A78" s="65">
        <v>76</v>
      </c>
      <c r="B78" s="66"/>
      <c r="C78" s="67" t="str">
        <f t="shared" si="0"/>
        <v>6US99VPORR</v>
      </c>
      <c r="D78" s="67"/>
      <c r="E78" s="68">
        <f>+'CALCULO TARIFAS CC '!$V$45</f>
        <v>1.2524713220447774</v>
      </c>
      <c r="F78" s="69">
        <f t="shared" si="1"/>
        <v>200.65600000000001</v>
      </c>
      <c r="G78" s="70">
        <f t="shared" si="2"/>
        <v>251.32</v>
      </c>
      <c r="H78" s="64" t="s">
        <v>355</v>
      </c>
      <c r="I78" s="27" t="s">
        <v>136</v>
      </c>
      <c r="J78" s="27">
        <v>200.65600000000001</v>
      </c>
      <c r="K78" s="53"/>
      <c r="L78" s="27"/>
      <c r="M78" s="27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>
      <c r="A79" s="65">
        <v>77</v>
      </c>
      <c r="B79" s="66"/>
      <c r="C79" s="67" t="str">
        <f t="shared" si="0"/>
        <v>6US99_ANDES</v>
      </c>
      <c r="D79" s="67"/>
      <c r="E79" s="68">
        <f>+'CALCULO TARIFAS CC '!$V$45</f>
        <v>1.2524713220447774</v>
      </c>
      <c r="F79" s="69">
        <f t="shared" si="1"/>
        <v>242.88399999999999</v>
      </c>
      <c r="G79" s="70">
        <f t="shared" si="2"/>
        <v>304.20999999999998</v>
      </c>
      <c r="H79" s="64" t="s">
        <v>355</v>
      </c>
      <c r="I79" s="27" t="s">
        <v>137</v>
      </c>
      <c r="J79" s="27">
        <v>242.88399999999999</v>
      </c>
      <c r="K79" s="53"/>
      <c r="L79" s="27"/>
      <c r="M79" s="27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>
      <c r="A80" s="65">
        <v>78</v>
      </c>
      <c r="B80" s="66"/>
      <c r="C80" s="67" t="str">
        <f t="shared" si="0"/>
        <v>6US99_ANDESM</v>
      </c>
      <c r="D80" s="67"/>
      <c r="E80" s="68">
        <f>+'CALCULO TARIFAS CC '!$V$45</f>
        <v>1.2524713220447774</v>
      </c>
      <c r="F80" s="69">
        <f t="shared" si="1"/>
        <v>184.04599999999999</v>
      </c>
      <c r="G80" s="70">
        <f t="shared" si="2"/>
        <v>230.51</v>
      </c>
      <c r="H80" s="64" t="s">
        <v>355</v>
      </c>
      <c r="I80" s="27" t="s">
        <v>138</v>
      </c>
      <c r="J80" s="27">
        <v>184.04599999999999</v>
      </c>
      <c r="K80" s="53"/>
      <c r="L80" s="27"/>
      <c r="M80" s="27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>
      <c r="A81" s="65">
        <v>79</v>
      </c>
      <c r="B81" s="66"/>
      <c r="C81" s="67" t="str">
        <f t="shared" si="0"/>
        <v>6US99_ARRAJ</v>
      </c>
      <c r="D81" s="67"/>
      <c r="E81" s="68">
        <f>+'CALCULO TARIFAS CC '!$V$45</f>
        <v>1.2524713220447774</v>
      </c>
      <c r="F81" s="69">
        <f t="shared" si="1"/>
        <v>194.73699999999999</v>
      </c>
      <c r="G81" s="70">
        <f t="shared" si="2"/>
        <v>243.9</v>
      </c>
      <c r="H81" s="64" t="s">
        <v>355</v>
      </c>
      <c r="I81" s="27" t="s">
        <v>139</v>
      </c>
      <c r="J81" s="27">
        <v>194.73699999999999</v>
      </c>
      <c r="K81" s="53"/>
      <c r="L81" s="27"/>
      <c r="M81" s="27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>
      <c r="A82" s="65">
        <v>80</v>
      </c>
      <c r="B82" s="66"/>
      <c r="C82" s="67" t="str">
        <f t="shared" si="0"/>
        <v>6US99_BGOLFA</v>
      </c>
      <c r="D82" s="67"/>
      <c r="E82" s="68">
        <f>+'CALCULO TARIFAS CC '!$V$45</f>
        <v>1.2524713220447774</v>
      </c>
      <c r="F82" s="69">
        <f t="shared" si="1"/>
        <v>216.35499999999999</v>
      </c>
      <c r="G82" s="70">
        <f t="shared" si="2"/>
        <v>270.98</v>
      </c>
      <c r="H82" s="64" t="s">
        <v>355</v>
      </c>
      <c r="I82" s="27" t="s">
        <v>140</v>
      </c>
      <c r="J82" s="27">
        <v>216.35499999999999</v>
      </c>
      <c r="K82" s="53"/>
      <c r="L82" s="27"/>
      <c r="M82" s="27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>
      <c r="A83" s="65">
        <v>81</v>
      </c>
      <c r="B83" s="66"/>
      <c r="C83" s="67" t="str">
        <f t="shared" si="0"/>
        <v>6US99_CABIMA</v>
      </c>
      <c r="D83" s="67"/>
      <c r="E83" s="68">
        <f>+'CALCULO TARIFAS CC '!$V$45</f>
        <v>1.2524713220447774</v>
      </c>
      <c r="F83" s="69">
        <f t="shared" si="1"/>
        <v>262.32499999999999</v>
      </c>
      <c r="G83" s="70">
        <f t="shared" si="2"/>
        <v>328.55</v>
      </c>
      <c r="H83" s="64" t="s">
        <v>355</v>
      </c>
      <c r="I83" s="27" t="s">
        <v>141</v>
      </c>
      <c r="J83" s="27">
        <v>262.32499999999999</v>
      </c>
      <c r="K83" s="53"/>
      <c r="L83" s="27"/>
      <c r="M83" s="27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>
      <c r="A84" s="65">
        <v>82</v>
      </c>
      <c r="B84" s="66"/>
      <c r="C84" s="67" t="str">
        <f t="shared" si="0"/>
        <v>6US99_CENCAL</v>
      </c>
      <c r="D84" s="67"/>
      <c r="E84" s="68">
        <f>+'CALCULO TARIFAS CC '!$V$45</f>
        <v>1.2524713220447774</v>
      </c>
      <c r="F84" s="69">
        <f t="shared" si="1"/>
        <v>89.14</v>
      </c>
      <c r="G84" s="70">
        <f t="shared" si="2"/>
        <v>111.65</v>
      </c>
      <c r="H84" s="64" t="s">
        <v>355</v>
      </c>
      <c r="I84" s="27" t="s">
        <v>142</v>
      </c>
      <c r="J84" s="27">
        <v>89.14</v>
      </c>
      <c r="K84" s="53"/>
      <c r="L84" s="27"/>
      <c r="M84" s="27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>
      <c r="A85" s="65">
        <v>83</v>
      </c>
      <c r="B85" s="66"/>
      <c r="C85" s="67" t="str">
        <f t="shared" si="0"/>
        <v>6US99_COCO</v>
      </c>
      <c r="D85" s="67"/>
      <c r="E85" s="68">
        <f>+'CALCULO TARIFAS CC '!$V$45</f>
        <v>1.2524713220447774</v>
      </c>
      <c r="F85" s="69">
        <f t="shared" si="1"/>
        <v>213.923</v>
      </c>
      <c r="G85" s="70">
        <f t="shared" si="2"/>
        <v>267.93</v>
      </c>
      <c r="H85" s="64" t="s">
        <v>355</v>
      </c>
      <c r="I85" s="27" t="s">
        <v>143</v>
      </c>
      <c r="J85" s="27">
        <v>213.923</v>
      </c>
      <c r="K85" s="53"/>
      <c r="L85" s="27"/>
      <c r="M85" s="27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>
      <c r="A86" s="65">
        <v>84</v>
      </c>
      <c r="B86" s="66"/>
      <c r="C86" s="67" t="str">
        <f t="shared" si="0"/>
        <v>6US99_COLMAR</v>
      </c>
      <c r="D86" s="67"/>
      <c r="E86" s="68">
        <f>+'CALCULO TARIFAS CC '!$V$45</f>
        <v>1.2524713220447774</v>
      </c>
      <c r="F86" s="69">
        <f t="shared" si="1"/>
        <v>69.462999999999994</v>
      </c>
      <c r="G86" s="70">
        <f t="shared" si="2"/>
        <v>87</v>
      </c>
      <c r="H86" s="64" t="s">
        <v>355</v>
      </c>
      <c r="I86" s="27" t="s">
        <v>144</v>
      </c>
      <c r="J86" s="27">
        <v>69.462999999999994</v>
      </c>
      <c r="K86" s="53"/>
      <c r="L86" s="27"/>
      <c r="M86" s="27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>
      <c r="A87" s="65">
        <v>85</v>
      </c>
      <c r="B87" s="66"/>
      <c r="C87" s="67" t="str">
        <f t="shared" si="0"/>
        <v>6US99_CONDA</v>
      </c>
      <c r="D87" s="67"/>
      <c r="E87" s="68">
        <f>+'CALCULO TARIFAS CC '!$V$45</f>
        <v>1.2524713220447774</v>
      </c>
      <c r="F87" s="69">
        <f t="shared" si="1"/>
        <v>146.92099999999999</v>
      </c>
      <c r="G87" s="70">
        <f t="shared" si="2"/>
        <v>184.01</v>
      </c>
      <c r="H87" s="64" t="s">
        <v>355</v>
      </c>
      <c r="I87" s="27" t="s">
        <v>145</v>
      </c>
      <c r="J87" s="27">
        <v>146.92099999999999</v>
      </c>
      <c r="K87" s="53"/>
      <c r="L87" s="27"/>
      <c r="M87" s="27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>
      <c r="A88" s="65">
        <v>86</v>
      </c>
      <c r="B88" s="66"/>
      <c r="C88" s="67" t="str">
        <f t="shared" si="0"/>
        <v>6US99_CORON</v>
      </c>
      <c r="D88" s="67"/>
      <c r="E88" s="68">
        <f>+'CALCULO TARIFAS CC '!$V$45</f>
        <v>1.2524713220447774</v>
      </c>
      <c r="F88" s="69">
        <f t="shared" si="1"/>
        <v>143.518</v>
      </c>
      <c r="G88" s="70">
        <f t="shared" si="2"/>
        <v>179.75</v>
      </c>
      <c r="H88" s="64" t="s">
        <v>355</v>
      </c>
      <c r="I88" s="27" t="s">
        <v>146</v>
      </c>
      <c r="J88" s="27">
        <v>143.518</v>
      </c>
      <c r="K88" s="53"/>
      <c r="L88" s="27"/>
      <c r="M88" s="27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>
      <c r="A89" s="65">
        <v>87</v>
      </c>
      <c r="B89" s="66"/>
      <c r="C89" s="67" t="str">
        <f t="shared" si="0"/>
        <v>6US99_DORADO</v>
      </c>
      <c r="D89" s="67"/>
      <c r="E89" s="68">
        <f>+'CALCULO TARIFAS CC '!$V$45</f>
        <v>1.2524713220447774</v>
      </c>
      <c r="F89" s="69">
        <f t="shared" si="1"/>
        <v>195.839</v>
      </c>
      <c r="G89" s="70">
        <f t="shared" si="2"/>
        <v>245.28</v>
      </c>
      <c r="H89" s="64" t="s">
        <v>355</v>
      </c>
      <c r="I89" s="27" t="s">
        <v>147</v>
      </c>
      <c r="J89" s="27">
        <v>195.839</v>
      </c>
      <c r="K89" s="53"/>
      <c r="L89" s="27"/>
      <c r="M89" s="27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>
      <c r="A90" s="65">
        <v>88</v>
      </c>
      <c r="B90" s="66"/>
      <c r="C90" s="67" t="str">
        <f t="shared" si="0"/>
        <v>6US99_MANAN</v>
      </c>
      <c r="D90" s="67"/>
      <c r="E90" s="68">
        <f>+'CALCULO TARIFAS CC '!$V$45</f>
        <v>1.2524713220447774</v>
      </c>
      <c r="F90" s="69">
        <f t="shared" si="1"/>
        <v>190.64500000000001</v>
      </c>
      <c r="G90" s="70">
        <f t="shared" si="2"/>
        <v>238.78</v>
      </c>
      <c r="H90" s="64" t="s">
        <v>355</v>
      </c>
      <c r="I90" s="27" t="s">
        <v>148</v>
      </c>
      <c r="J90" s="27">
        <v>190.64500000000001</v>
      </c>
      <c r="K90" s="53"/>
      <c r="L90" s="27"/>
      <c r="M90" s="27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>
      <c r="A91" s="65">
        <v>89</v>
      </c>
      <c r="B91" s="66"/>
      <c r="C91" s="67" t="str">
        <f t="shared" si="0"/>
        <v>6US99_MSONA</v>
      </c>
      <c r="D91" s="67"/>
      <c r="E91" s="68">
        <f>+'CALCULO TARIFAS CC '!$V$45</f>
        <v>1.2524713220447774</v>
      </c>
      <c r="F91" s="69">
        <f t="shared" si="1"/>
        <v>85.364999999999995</v>
      </c>
      <c r="G91" s="70">
        <f t="shared" si="2"/>
        <v>106.92</v>
      </c>
      <c r="H91" s="64" t="s">
        <v>355</v>
      </c>
      <c r="I91" s="27" t="s">
        <v>149</v>
      </c>
      <c r="J91" s="27">
        <v>85.364999999999995</v>
      </c>
      <c r="K91" s="53"/>
      <c r="L91" s="27"/>
      <c r="M91" s="27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>
      <c r="A92" s="65">
        <v>90</v>
      </c>
      <c r="B92" s="66"/>
      <c r="C92" s="67" t="str">
        <f t="shared" si="0"/>
        <v>6US99_ODGCHO</v>
      </c>
      <c r="D92" s="67"/>
      <c r="E92" s="68">
        <f>+'CALCULO TARIFAS CC '!$V$45</f>
        <v>1.2524713220447774</v>
      </c>
      <c r="F92" s="69">
        <f t="shared" si="1"/>
        <v>167.012</v>
      </c>
      <c r="G92" s="70">
        <f t="shared" si="2"/>
        <v>209.18</v>
      </c>
      <c r="H92" s="64" t="s">
        <v>355</v>
      </c>
      <c r="I92" s="27" t="s">
        <v>150</v>
      </c>
      <c r="J92" s="27">
        <v>167.012</v>
      </c>
      <c r="K92" s="53"/>
      <c r="L92" s="27"/>
      <c r="M92" s="27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>
      <c r="A93" s="65">
        <v>91</v>
      </c>
      <c r="B93" s="66"/>
      <c r="C93" s="67" t="str">
        <f t="shared" si="0"/>
        <v>6US99_PTOESC</v>
      </c>
      <c r="D93" s="67"/>
      <c r="E93" s="68">
        <f>+'CALCULO TARIFAS CC '!$V$45</f>
        <v>1.2524713220447774</v>
      </c>
      <c r="F93" s="69">
        <f t="shared" si="1"/>
        <v>199.00200000000001</v>
      </c>
      <c r="G93" s="70">
        <f t="shared" si="2"/>
        <v>249.24</v>
      </c>
      <c r="H93" s="64" t="s">
        <v>355</v>
      </c>
      <c r="I93" s="27" t="s">
        <v>151</v>
      </c>
      <c r="J93" s="27">
        <v>199.00200000000001</v>
      </c>
      <c r="K93" s="53"/>
      <c r="L93" s="27"/>
      <c r="M93" s="27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>
      <c r="A94" s="65">
        <v>92</v>
      </c>
      <c r="B94" s="66"/>
      <c r="C94" s="67" t="str">
        <f t="shared" si="0"/>
        <v>6US99_PUEBLO</v>
      </c>
      <c r="D94" s="67"/>
      <c r="E94" s="68">
        <f>+'CALCULO TARIFAS CC '!$V$45</f>
        <v>1.2524713220447774</v>
      </c>
      <c r="F94" s="69">
        <f t="shared" si="1"/>
        <v>172.702</v>
      </c>
      <c r="G94" s="70">
        <f t="shared" si="2"/>
        <v>216.3</v>
      </c>
      <c r="H94" s="64" t="s">
        <v>355</v>
      </c>
      <c r="I94" s="27" t="s">
        <v>152</v>
      </c>
      <c r="J94" s="27">
        <v>172.702</v>
      </c>
      <c r="K94" s="53"/>
      <c r="L94" s="27"/>
      <c r="M94" s="27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>
      <c r="A95" s="65">
        <v>93</v>
      </c>
      <c r="B95" s="66"/>
      <c r="C95" s="67" t="str">
        <f t="shared" si="0"/>
        <v>6US99_RHATO</v>
      </c>
      <c r="D95" s="67"/>
      <c r="E95" s="68">
        <f>+'CALCULO TARIFAS CC '!$V$45</f>
        <v>1.2524713220447774</v>
      </c>
      <c r="F95" s="69">
        <f t="shared" si="1"/>
        <v>198.44800000000001</v>
      </c>
      <c r="G95" s="70">
        <f t="shared" si="2"/>
        <v>248.55</v>
      </c>
      <c r="H95" s="64" t="s">
        <v>355</v>
      </c>
      <c r="I95" s="27" t="s">
        <v>153</v>
      </c>
      <c r="J95" s="27">
        <v>198.44800000000001</v>
      </c>
      <c r="K95" s="53"/>
      <c r="L95" s="27"/>
      <c r="M95" s="27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>
      <c r="A96" s="65">
        <v>94</v>
      </c>
      <c r="B96" s="66"/>
      <c r="C96" s="67" t="str">
        <f t="shared" si="0"/>
        <v>6US99_RMAR</v>
      </c>
      <c r="D96" s="67"/>
      <c r="E96" s="68">
        <f>+'CALCULO TARIFAS CC '!$V$45</f>
        <v>1.2524713220447774</v>
      </c>
      <c r="F96" s="69">
        <f t="shared" si="1"/>
        <v>440.26100000000002</v>
      </c>
      <c r="G96" s="70">
        <f t="shared" si="2"/>
        <v>551.41</v>
      </c>
      <c r="H96" s="64" t="s">
        <v>355</v>
      </c>
      <c r="I96" s="27" t="s">
        <v>154</v>
      </c>
      <c r="J96" s="27">
        <v>440.26100000000002</v>
      </c>
      <c r="K96" s="53"/>
      <c r="L96" s="27"/>
      <c r="M96" s="27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>
      <c r="A97" s="65">
        <v>95</v>
      </c>
      <c r="B97" s="66"/>
      <c r="C97" s="67" t="str">
        <f t="shared" si="0"/>
        <v>6US99_SABANI</v>
      </c>
      <c r="D97" s="67"/>
      <c r="E97" s="68">
        <f>+'CALCULO TARIFAS CC '!$V$45</f>
        <v>1.2524713220447774</v>
      </c>
      <c r="F97" s="69">
        <f t="shared" si="1"/>
        <v>143.59700000000001</v>
      </c>
      <c r="G97" s="70">
        <f t="shared" si="2"/>
        <v>179.85</v>
      </c>
      <c r="H97" s="64" t="s">
        <v>355</v>
      </c>
      <c r="I97" s="27" t="s">
        <v>155</v>
      </c>
      <c r="J97" s="27">
        <v>143.59700000000001</v>
      </c>
      <c r="K97" s="53"/>
      <c r="L97" s="27"/>
      <c r="M97" s="27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>
      <c r="A98" s="65">
        <v>96</v>
      </c>
      <c r="B98" s="66"/>
      <c r="C98" s="67" t="str">
        <f t="shared" si="0"/>
        <v>6US99_VACAM</v>
      </c>
      <c r="D98" s="67"/>
      <c r="E98" s="68">
        <f>+'CALCULO TARIFAS CC '!$V$45</f>
        <v>1.2524713220447774</v>
      </c>
      <c r="F98" s="69">
        <f t="shared" si="1"/>
        <v>178.136</v>
      </c>
      <c r="G98" s="70">
        <f t="shared" si="2"/>
        <v>223.11</v>
      </c>
      <c r="H98" s="64" t="s">
        <v>355</v>
      </c>
      <c r="I98" s="27" t="s">
        <v>156</v>
      </c>
      <c r="J98" s="27">
        <v>178.136</v>
      </c>
      <c r="K98" s="53"/>
      <c r="L98" s="27"/>
      <c r="M98" s="27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>
      <c r="A99" s="65">
        <v>97</v>
      </c>
      <c r="B99" s="66"/>
      <c r="C99" s="67" t="str">
        <f t="shared" si="0"/>
        <v>6US99_VHERM</v>
      </c>
      <c r="D99" s="67"/>
      <c r="E99" s="68">
        <f>+'CALCULO TARIFAS CC '!$V$45</f>
        <v>1.2524713220447774</v>
      </c>
      <c r="F99" s="69">
        <f t="shared" si="1"/>
        <v>109.056</v>
      </c>
      <c r="G99" s="70">
        <f t="shared" si="2"/>
        <v>136.59</v>
      </c>
      <c r="H99" s="64" t="s">
        <v>355</v>
      </c>
      <c r="I99" s="27" t="s">
        <v>157</v>
      </c>
      <c r="J99" s="27">
        <v>109.056</v>
      </c>
      <c r="K99" s="53"/>
      <c r="L99" s="27"/>
      <c r="M99" s="27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>
      <c r="A100" s="65">
        <v>98</v>
      </c>
      <c r="B100" s="66"/>
      <c r="C100" s="67" t="str">
        <f t="shared" si="0"/>
        <v>6US99_VLUCRE</v>
      </c>
      <c r="D100" s="67"/>
      <c r="E100" s="68">
        <f>+'CALCULO TARIFAS CC '!$V$45</f>
        <v>1.2524713220447774</v>
      </c>
      <c r="F100" s="69">
        <f t="shared" si="1"/>
        <v>214.35300000000001</v>
      </c>
      <c r="G100" s="70">
        <f t="shared" si="2"/>
        <v>268.47000000000003</v>
      </c>
      <c r="H100" s="64" t="s">
        <v>355</v>
      </c>
      <c r="I100" s="27" t="s">
        <v>158</v>
      </c>
      <c r="J100" s="27">
        <v>214.35300000000001</v>
      </c>
      <c r="K100" s="53"/>
      <c r="L100" s="27"/>
      <c r="M100" s="27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>
      <c r="A101" s="65">
        <v>99</v>
      </c>
      <c r="B101" s="66"/>
      <c r="C101" s="67" t="str">
        <f t="shared" si="0"/>
        <v>6US99_VZAITA</v>
      </c>
      <c r="D101" s="67"/>
      <c r="E101" s="68">
        <f>+'CALCULO TARIFAS CC '!$V$45</f>
        <v>1.2524713220447774</v>
      </c>
      <c r="F101" s="69">
        <f t="shared" si="1"/>
        <v>278.15300000000002</v>
      </c>
      <c r="G101" s="70">
        <f t="shared" si="2"/>
        <v>348.38</v>
      </c>
      <c r="H101" s="64" t="s">
        <v>355</v>
      </c>
      <c r="I101" s="27" t="s">
        <v>159</v>
      </c>
      <c r="J101" s="27">
        <v>278.15300000000002</v>
      </c>
      <c r="K101" s="53"/>
      <c r="L101" s="27"/>
      <c r="M101" s="27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>
      <c r="A102" s="65">
        <v>100</v>
      </c>
      <c r="B102" s="66"/>
      <c r="C102" s="67" t="str">
        <f t="shared" si="0"/>
        <v>6USMARIABD</v>
      </c>
      <c r="D102" s="67"/>
      <c r="E102" s="68">
        <f>+'CALCULO TARIFAS CC '!$V$45</f>
        <v>1.2524713220447774</v>
      </c>
      <c r="F102" s="69">
        <f t="shared" si="1"/>
        <v>142.07499999999999</v>
      </c>
      <c r="G102" s="70">
        <f t="shared" si="2"/>
        <v>177.94</v>
      </c>
      <c r="H102" s="64" t="s">
        <v>355</v>
      </c>
      <c r="I102" s="27" t="s">
        <v>160</v>
      </c>
      <c r="J102" s="27">
        <v>142.07499999999999</v>
      </c>
      <c r="K102" s="53"/>
      <c r="L102" s="27"/>
      <c r="M102" s="27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>
      <c r="A103" s="65">
        <v>101</v>
      </c>
      <c r="B103" s="66"/>
      <c r="C103" s="67" t="str">
        <f t="shared" si="0"/>
        <v>6USUNSTAR</v>
      </c>
      <c r="D103" s="67"/>
      <c r="E103" s="68">
        <f>+'CALCULO TARIFAS CC '!$V$45</f>
        <v>1.2524713220447774</v>
      </c>
      <c r="F103" s="69">
        <f t="shared" si="1"/>
        <v>420.74099999999999</v>
      </c>
      <c r="G103" s="70">
        <f t="shared" si="2"/>
        <v>526.97</v>
      </c>
      <c r="H103" s="64" t="s">
        <v>355</v>
      </c>
      <c r="I103" s="27" t="s">
        <v>161</v>
      </c>
      <c r="J103" s="27">
        <v>420.74099999999999</v>
      </c>
      <c r="K103" s="53"/>
      <c r="L103" s="27"/>
      <c r="M103" s="27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>
      <c r="A104" s="65">
        <v>102</v>
      </c>
      <c r="B104" s="66"/>
      <c r="C104" s="67" t="str">
        <f t="shared" si="0"/>
        <v>6UVH_CIA</v>
      </c>
      <c r="D104" s="67"/>
      <c r="E104" s="68">
        <f>+'CALCULO TARIFAS CC '!$V$45</f>
        <v>1.2524713220447774</v>
      </c>
      <c r="F104" s="69">
        <f t="shared" si="1"/>
        <v>72.527000000000001</v>
      </c>
      <c r="G104" s="70">
        <f t="shared" si="2"/>
        <v>90.84</v>
      </c>
      <c r="H104" s="64" t="s">
        <v>355</v>
      </c>
      <c r="I104" s="27" t="s">
        <v>162</v>
      </c>
      <c r="J104" s="27">
        <v>72.527000000000001</v>
      </c>
      <c r="K104" s="53"/>
      <c r="L104" s="27"/>
      <c r="M104" s="27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.75" customHeight="1">
      <c r="A105" s="137"/>
      <c r="B105" s="138"/>
      <c r="C105" s="139" t="s">
        <v>404</v>
      </c>
      <c r="D105" s="139"/>
      <c r="E105" s="139"/>
      <c r="F105" s="141">
        <f>ROUND(SUM(F3:F104),4)</f>
        <v>822888.55500000005</v>
      </c>
      <c r="G105" s="143">
        <f>SUM(G3:G104)</f>
        <v>1030644.3199999998</v>
      </c>
      <c r="H105" s="52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>
      <c r="A106" s="144">
        <f>A104+1</f>
        <v>103</v>
      </c>
      <c r="B106" s="145" t="s">
        <v>15</v>
      </c>
      <c r="C106" s="147" t="str">
        <f t="shared" ref="C106:C142" si="3">I106</f>
        <v>5DICE</v>
      </c>
      <c r="D106" s="147" t="s">
        <v>406</v>
      </c>
      <c r="E106" s="150">
        <f>+'CALCULO TARIFAS CC '!U45</f>
        <v>2.3114985894715812</v>
      </c>
      <c r="F106" s="141">
        <f t="shared" ref="F106:F142" si="4">ROUND(J106,4)</f>
        <v>712445.5</v>
      </c>
      <c r="G106" s="143">
        <f t="shared" ref="G106:G142" si="5">+ROUND(F106*E106,2)</f>
        <v>1646816.77</v>
      </c>
      <c r="H106" s="64" t="s">
        <v>401</v>
      </c>
      <c r="I106" s="114" t="s">
        <v>163</v>
      </c>
      <c r="J106" s="27">
        <v>712445.5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.75" customHeight="1">
      <c r="A107" s="58">
        <f t="shared" ref="A107:A142" si="6">+A106+1</f>
        <v>104</v>
      </c>
      <c r="B107" s="59" t="s">
        <v>14</v>
      </c>
      <c r="C107" s="60" t="str">
        <f t="shared" si="3"/>
        <v>4DDISNORTE</v>
      </c>
      <c r="D107" s="60"/>
      <c r="E107" s="61">
        <f>+'CALCULO TARIFAS CC '!$T$45</f>
        <v>1.1145381960703817</v>
      </c>
      <c r="F107" s="153">
        <f t="shared" si="4"/>
        <v>169556.59700000001</v>
      </c>
      <c r="G107" s="63">
        <f t="shared" si="5"/>
        <v>188977.3</v>
      </c>
      <c r="H107" s="64" t="s">
        <v>398</v>
      </c>
      <c r="I107" s="114" t="s">
        <v>164</v>
      </c>
      <c r="J107" s="155">
        <v>169556.59700000001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4.25" customHeight="1">
      <c r="A108" s="65">
        <f t="shared" si="6"/>
        <v>105</v>
      </c>
      <c r="B108" s="66"/>
      <c r="C108" s="67" t="str">
        <f t="shared" si="3"/>
        <v>4DDISSUR</v>
      </c>
      <c r="D108" s="67"/>
      <c r="E108" s="68">
        <f>+'CALCULO TARIFAS CC '!$T$45</f>
        <v>1.1145381960703817</v>
      </c>
      <c r="F108" s="157">
        <f t="shared" si="4"/>
        <v>169014.247</v>
      </c>
      <c r="G108" s="70">
        <f t="shared" si="5"/>
        <v>188372.83</v>
      </c>
      <c r="H108" s="64" t="s">
        <v>398</v>
      </c>
      <c r="I108" s="114" t="s">
        <v>165</v>
      </c>
      <c r="J108" s="155">
        <v>169014.247</v>
      </c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4.25" customHeight="1">
      <c r="A109" s="65">
        <f t="shared" si="6"/>
        <v>106</v>
      </c>
      <c r="B109" s="66"/>
      <c r="C109" s="67" t="str">
        <f t="shared" si="3"/>
        <v>4DENELBLUE</v>
      </c>
      <c r="D109" s="67"/>
      <c r="E109" s="68">
        <f>+'CALCULO TARIFAS CC '!$T$45</f>
        <v>1.1145381960703817</v>
      </c>
      <c r="F109" s="157">
        <f t="shared" si="4"/>
        <v>2574.2359999999999</v>
      </c>
      <c r="G109" s="70">
        <f t="shared" si="5"/>
        <v>2869.08</v>
      </c>
      <c r="H109" s="64" t="s">
        <v>398</v>
      </c>
      <c r="I109" s="114" t="s">
        <v>166</v>
      </c>
      <c r="J109" s="155">
        <v>2574.2359999999999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4.25" customHeight="1">
      <c r="A110" s="65">
        <f t="shared" si="6"/>
        <v>107</v>
      </c>
      <c r="B110" s="66"/>
      <c r="C110" s="67" t="str">
        <f t="shared" si="3"/>
        <v>4DENELMULU</v>
      </c>
      <c r="D110" s="67"/>
      <c r="E110" s="68">
        <f>+'CALCULO TARIFAS CC '!$T$45</f>
        <v>1.1145381960703817</v>
      </c>
      <c r="F110" s="157">
        <f t="shared" si="4"/>
        <v>880.03800000000001</v>
      </c>
      <c r="G110" s="70">
        <f t="shared" si="5"/>
        <v>980.84</v>
      </c>
      <c r="H110" s="64" t="s">
        <v>398</v>
      </c>
      <c r="I110" s="114" t="s">
        <v>167</v>
      </c>
      <c r="J110" s="161">
        <v>880.03800000000001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4.25" customHeight="1">
      <c r="A111" s="65">
        <f t="shared" si="6"/>
        <v>108</v>
      </c>
      <c r="B111" s="66"/>
      <c r="C111" s="67" t="str">
        <f t="shared" si="3"/>
        <v>4DENELSIUN</v>
      </c>
      <c r="D111" s="67"/>
      <c r="E111" s="68">
        <f>+'CALCULO TARIFAS CC '!$T$45</f>
        <v>1.1145381960703817</v>
      </c>
      <c r="F111" s="157">
        <f t="shared" si="4"/>
        <v>2360.7280000000001</v>
      </c>
      <c r="G111" s="70">
        <f t="shared" si="5"/>
        <v>2631.12</v>
      </c>
      <c r="H111" s="64" t="s">
        <v>398</v>
      </c>
      <c r="I111" s="114" t="s">
        <v>168</v>
      </c>
      <c r="J111" s="155">
        <v>2360.7280000000001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4.25" customHeight="1">
      <c r="A112" s="65">
        <f t="shared" si="6"/>
        <v>109</v>
      </c>
      <c r="B112" s="66"/>
      <c r="C112" s="67" t="str">
        <f t="shared" si="3"/>
        <v>4GALBAGEN</v>
      </c>
      <c r="D112" s="67"/>
      <c r="E112" s="68">
        <f>+'CALCULO TARIFAS CC '!$T$45</f>
        <v>1.1145381960703817</v>
      </c>
      <c r="F112" s="157">
        <f t="shared" si="4"/>
        <v>0.185</v>
      </c>
      <c r="G112" s="70">
        <f t="shared" si="5"/>
        <v>0.21</v>
      </c>
      <c r="H112" s="64" t="s">
        <v>398</v>
      </c>
      <c r="I112" s="114" t="s">
        <v>169</v>
      </c>
      <c r="J112" s="155">
        <v>0.185</v>
      </c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4.25" customHeight="1">
      <c r="A113" s="65">
        <f t="shared" si="6"/>
        <v>110</v>
      </c>
      <c r="B113" s="66"/>
      <c r="C113" s="67" t="str">
        <f t="shared" si="3"/>
        <v>4GALBANISA</v>
      </c>
      <c r="D113" s="67"/>
      <c r="E113" s="68">
        <f>+'CALCULO TARIFAS CC '!$T$45</f>
        <v>1.1145381960703817</v>
      </c>
      <c r="F113" s="157">
        <f t="shared" si="4"/>
        <v>572.71600000000001</v>
      </c>
      <c r="G113" s="70">
        <f t="shared" si="5"/>
        <v>638.30999999999995</v>
      </c>
      <c r="H113" s="64" t="s">
        <v>398</v>
      </c>
      <c r="I113" s="114" t="s">
        <v>170</v>
      </c>
      <c r="J113" s="155">
        <v>572.71600000000001</v>
      </c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4.25" customHeight="1">
      <c r="A114" s="65">
        <f t="shared" si="6"/>
        <v>111</v>
      </c>
      <c r="B114" s="66"/>
      <c r="C114" s="67" t="str">
        <f t="shared" si="3"/>
        <v>4GAMAYO1</v>
      </c>
      <c r="D114" s="67"/>
      <c r="E114" s="68">
        <f>+'CALCULO TARIFAS CC '!$T$45</f>
        <v>1.1145381960703817</v>
      </c>
      <c r="F114" s="157">
        <f t="shared" si="4"/>
        <v>2.3940000000000001</v>
      </c>
      <c r="G114" s="70">
        <f t="shared" si="5"/>
        <v>2.67</v>
      </c>
      <c r="H114" s="64" t="s">
        <v>398</v>
      </c>
      <c r="I114" s="114" t="s">
        <v>171</v>
      </c>
      <c r="J114" s="155">
        <v>2.3940000000000001</v>
      </c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4.25" customHeight="1">
      <c r="A115" s="65">
        <f t="shared" si="6"/>
        <v>112</v>
      </c>
      <c r="B115" s="66"/>
      <c r="C115" s="67" t="str">
        <f t="shared" si="3"/>
        <v>4GAMAYO2</v>
      </c>
      <c r="D115" s="67"/>
      <c r="E115" s="68">
        <f>+'CALCULO TARIFAS CC '!$T$45</f>
        <v>1.1145381960703817</v>
      </c>
      <c r="F115" s="157">
        <f t="shared" si="4"/>
        <v>1.65</v>
      </c>
      <c r="G115" s="70">
        <f t="shared" si="5"/>
        <v>1.84</v>
      </c>
      <c r="H115" s="64" t="s">
        <v>398</v>
      </c>
      <c r="I115" s="114" t="s">
        <v>172</v>
      </c>
      <c r="J115" s="155">
        <v>1.65</v>
      </c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4.25" customHeight="1">
      <c r="A116" s="65">
        <f t="shared" si="6"/>
        <v>113</v>
      </c>
      <c r="B116" s="66"/>
      <c r="C116" s="67" t="str">
        <f t="shared" si="3"/>
        <v>4GBPOWER</v>
      </c>
      <c r="D116" s="67"/>
      <c r="E116" s="68">
        <f>+'CALCULO TARIFAS CC '!$T$45</f>
        <v>1.1145381960703817</v>
      </c>
      <c r="F116" s="157">
        <f t="shared" si="4"/>
        <v>1.3129999999999999</v>
      </c>
      <c r="G116" s="70">
        <f t="shared" si="5"/>
        <v>1.46</v>
      </c>
      <c r="H116" s="64" t="s">
        <v>398</v>
      </c>
      <c r="I116" s="114" t="s">
        <v>173</v>
      </c>
      <c r="J116" s="155">
        <v>1.3129999999999999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4.25" customHeight="1">
      <c r="A117" s="65">
        <f t="shared" si="6"/>
        <v>114</v>
      </c>
      <c r="B117" s="66"/>
      <c r="C117" s="67" t="str">
        <f t="shared" si="3"/>
        <v>4GEEC-20</v>
      </c>
      <c r="D117" s="67"/>
      <c r="E117" s="68">
        <f>+'CALCULO TARIFAS CC '!$T$45</f>
        <v>1.1145381960703817</v>
      </c>
      <c r="F117" s="157">
        <f t="shared" si="4"/>
        <v>0</v>
      </c>
      <c r="G117" s="70">
        <f t="shared" si="5"/>
        <v>0</v>
      </c>
      <c r="H117" s="64" t="s">
        <v>398</v>
      </c>
      <c r="I117" s="114" t="s">
        <v>174</v>
      </c>
      <c r="J117" s="155">
        <v>0</v>
      </c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4.25" customHeight="1">
      <c r="A118" s="65">
        <f t="shared" si="6"/>
        <v>115</v>
      </c>
      <c r="B118" s="66"/>
      <c r="C118" s="67" t="str">
        <f t="shared" si="3"/>
        <v>4GENELCACF</v>
      </c>
      <c r="D118" s="67"/>
      <c r="E118" s="68">
        <f>+'CALCULO TARIFAS CC '!$T$45</f>
        <v>1.1145381960703817</v>
      </c>
      <c r="F118" s="157">
        <f t="shared" si="4"/>
        <v>100.56100000000001</v>
      </c>
      <c r="G118" s="70">
        <f t="shared" si="5"/>
        <v>112.08</v>
      </c>
      <c r="H118" s="64" t="s">
        <v>398</v>
      </c>
      <c r="I118" s="114" t="s">
        <v>175</v>
      </c>
      <c r="J118" s="155">
        <v>100.56100000000001</v>
      </c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4.25" customHeight="1">
      <c r="A119" s="65">
        <f t="shared" si="6"/>
        <v>116</v>
      </c>
      <c r="B119" s="66"/>
      <c r="C119" s="67" t="str">
        <f t="shared" si="3"/>
        <v>4GENELLBMG</v>
      </c>
      <c r="D119" s="67"/>
      <c r="E119" s="68">
        <f>+'CALCULO TARIFAS CC '!$T$45</f>
        <v>1.1145381960703817</v>
      </c>
      <c r="F119" s="157">
        <f t="shared" si="4"/>
        <v>151.74299999999999</v>
      </c>
      <c r="G119" s="70">
        <f t="shared" si="5"/>
        <v>169.12</v>
      </c>
      <c r="H119" s="64" t="s">
        <v>398</v>
      </c>
      <c r="I119" s="114" t="s">
        <v>176</v>
      </c>
      <c r="J119" s="155">
        <v>151.74299999999999</v>
      </c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4.25" customHeight="1">
      <c r="A120" s="65">
        <f t="shared" si="6"/>
        <v>117</v>
      </c>
      <c r="B120" s="66"/>
      <c r="C120" s="67" t="str">
        <f t="shared" si="3"/>
        <v>4GENELPHL</v>
      </c>
      <c r="D120" s="67"/>
      <c r="E120" s="68">
        <f>+'CALCULO TARIFAS CC '!$T$45</f>
        <v>1.1145381960703817</v>
      </c>
      <c r="F120" s="157">
        <f t="shared" si="4"/>
        <v>0.73599999999999999</v>
      </c>
      <c r="G120" s="70">
        <f t="shared" si="5"/>
        <v>0.82</v>
      </c>
      <c r="H120" s="64" t="s">
        <v>398</v>
      </c>
      <c r="I120" s="114" t="s">
        <v>177</v>
      </c>
      <c r="J120" s="155">
        <v>0.73599999999999999</v>
      </c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4.25" customHeight="1">
      <c r="A121" s="65">
        <f t="shared" si="6"/>
        <v>118</v>
      </c>
      <c r="B121" s="66"/>
      <c r="C121" s="67" t="str">
        <f t="shared" si="3"/>
        <v>4GEOLO</v>
      </c>
      <c r="D121" s="67"/>
      <c r="E121" s="68">
        <f>+'CALCULO TARIFAS CC '!$T$45</f>
        <v>1.1145381960703817</v>
      </c>
      <c r="F121" s="157">
        <f t="shared" si="4"/>
        <v>2.3530000000000002</v>
      </c>
      <c r="G121" s="70">
        <f t="shared" si="5"/>
        <v>2.62</v>
      </c>
      <c r="H121" s="64" t="s">
        <v>398</v>
      </c>
      <c r="I121" s="114" t="s">
        <v>178</v>
      </c>
      <c r="J121" s="155">
        <v>2.3530000000000002</v>
      </c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4.25" customHeight="1">
      <c r="A122" s="65">
        <f t="shared" si="6"/>
        <v>119</v>
      </c>
      <c r="B122" s="66"/>
      <c r="C122" s="67" t="str">
        <f t="shared" si="3"/>
        <v>4GGEOSA</v>
      </c>
      <c r="D122" s="67"/>
      <c r="E122" s="68">
        <f>+'CALCULO TARIFAS CC '!$T$45</f>
        <v>1.1145381960703817</v>
      </c>
      <c r="F122" s="157">
        <f t="shared" si="4"/>
        <v>166.95599999999999</v>
      </c>
      <c r="G122" s="70">
        <f t="shared" si="5"/>
        <v>186.08</v>
      </c>
      <c r="H122" s="64" t="s">
        <v>398</v>
      </c>
      <c r="I122" s="114" t="s">
        <v>179</v>
      </c>
      <c r="J122" s="155">
        <v>166.95599999999999</v>
      </c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4.25" customHeight="1">
      <c r="A123" s="65">
        <f t="shared" si="6"/>
        <v>120</v>
      </c>
      <c r="B123" s="66"/>
      <c r="C123" s="67" t="str">
        <f t="shared" si="3"/>
        <v>4GGESARSA</v>
      </c>
      <c r="D123" s="67"/>
      <c r="E123" s="68">
        <f>+'CALCULO TARIFAS CC '!$T$45</f>
        <v>1.1145381960703817</v>
      </c>
      <c r="F123" s="157">
        <f t="shared" si="4"/>
        <v>7.1909999999999998</v>
      </c>
      <c r="G123" s="70">
        <f t="shared" si="5"/>
        <v>8.01</v>
      </c>
      <c r="H123" s="64" t="s">
        <v>398</v>
      </c>
      <c r="I123" s="114" t="s">
        <v>180</v>
      </c>
      <c r="J123" s="155">
        <v>7.1909999999999998</v>
      </c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4.25" customHeight="1">
      <c r="A124" s="65">
        <f t="shared" si="6"/>
        <v>121</v>
      </c>
      <c r="B124" s="66"/>
      <c r="C124" s="67" t="str">
        <f t="shared" si="3"/>
        <v>4GHEMCO</v>
      </c>
      <c r="D124" s="67"/>
      <c r="E124" s="68">
        <f>+'CALCULO TARIFAS CC '!$T$45</f>
        <v>1.1145381960703817</v>
      </c>
      <c r="F124" s="157">
        <f t="shared" si="4"/>
        <v>670.30899999999997</v>
      </c>
      <c r="G124" s="70">
        <f t="shared" si="5"/>
        <v>747.08</v>
      </c>
      <c r="H124" s="64" t="s">
        <v>398</v>
      </c>
      <c r="I124" s="114" t="s">
        <v>181</v>
      </c>
      <c r="J124" s="155">
        <v>670.30899999999997</v>
      </c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4.25" customHeight="1">
      <c r="A125" s="65">
        <f t="shared" si="6"/>
        <v>122</v>
      </c>
      <c r="B125" s="66"/>
      <c r="C125" s="67" t="str">
        <f t="shared" si="3"/>
        <v>4GHPA</v>
      </c>
      <c r="D125" s="67"/>
      <c r="E125" s="68">
        <f>+'CALCULO TARIFAS CC '!$T$45</f>
        <v>1.1145381960703817</v>
      </c>
      <c r="F125" s="157">
        <f t="shared" si="4"/>
        <v>1.8779999999999999</v>
      </c>
      <c r="G125" s="70">
        <f t="shared" si="5"/>
        <v>2.09</v>
      </c>
      <c r="H125" s="64" t="s">
        <v>398</v>
      </c>
      <c r="I125" s="114" t="s">
        <v>182</v>
      </c>
      <c r="J125" s="155">
        <v>1.8779999999999999</v>
      </c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4.25" customHeight="1">
      <c r="A126" s="65">
        <f t="shared" si="6"/>
        <v>123</v>
      </c>
      <c r="B126" s="66"/>
      <c r="C126" s="67" t="str">
        <f t="shared" si="3"/>
        <v>4GIHSA</v>
      </c>
      <c r="D126" s="67"/>
      <c r="E126" s="68">
        <f>+'CALCULO TARIFAS CC '!$T$45</f>
        <v>1.1145381960703817</v>
      </c>
      <c r="F126" s="157">
        <f t="shared" si="4"/>
        <v>1E-3</v>
      </c>
      <c r="G126" s="70">
        <f t="shared" si="5"/>
        <v>0</v>
      </c>
      <c r="H126" s="64" t="s">
        <v>398</v>
      </c>
      <c r="I126" s="114" t="s">
        <v>183</v>
      </c>
      <c r="J126" s="155">
        <v>1E-3</v>
      </c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4.25" customHeight="1">
      <c r="A127" s="65">
        <f t="shared" si="6"/>
        <v>124</v>
      </c>
      <c r="B127" s="66"/>
      <c r="C127" s="67" t="str">
        <f t="shared" si="3"/>
        <v>4GMONTEROS</v>
      </c>
      <c r="D127" s="67"/>
      <c r="E127" s="68">
        <f>+'CALCULO TARIFAS CC '!$T$45</f>
        <v>1.1145381960703817</v>
      </c>
      <c r="F127" s="157">
        <f t="shared" si="4"/>
        <v>1.2E-2</v>
      </c>
      <c r="G127" s="70">
        <f t="shared" si="5"/>
        <v>0.01</v>
      </c>
      <c r="H127" s="64" t="s">
        <v>398</v>
      </c>
      <c r="I127" s="114" t="s">
        <v>184</v>
      </c>
      <c r="J127" s="155">
        <v>1.2E-2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4.25" customHeight="1">
      <c r="A128" s="65">
        <f t="shared" si="6"/>
        <v>125</v>
      </c>
      <c r="B128" s="66"/>
      <c r="C128" s="67" t="str">
        <f t="shared" si="3"/>
        <v>4GMTL</v>
      </c>
      <c r="D128" s="67"/>
      <c r="E128" s="68">
        <f>+'CALCULO TARIFAS CC '!$T$45</f>
        <v>1.1145381960703817</v>
      </c>
      <c r="F128" s="157">
        <f t="shared" si="4"/>
        <v>53.790999999999997</v>
      </c>
      <c r="G128" s="70">
        <f t="shared" si="5"/>
        <v>59.95</v>
      </c>
      <c r="H128" s="64" t="s">
        <v>398</v>
      </c>
      <c r="I128" s="114" t="s">
        <v>185</v>
      </c>
      <c r="J128" s="155">
        <v>53.790999999999997</v>
      </c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4.25" customHeight="1">
      <c r="A129" s="65">
        <f t="shared" si="6"/>
        <v>126</v>
      </c>
      <c r="B129" s="66"/>
      <c r="C129" s="67" t="str">
        <f t="shared" si="3"/>
        <v>4GPENSA</v>
      </c>
      <c r="D129" s="67"/>
      <c r="E129" s="68">
        <f>+'CALCULO TARIFAS CC '!$T$45</f>
        <v>1.1145381960703817</v>
      </c>
      <c r="F129" s="157">
        <f t="shared" si="4"/>
        <v>0</v>
      </c>
      <c r="G129" s="70">
        <f t="shared" si="5"/>
        <v>0</v>
      </c>
      <c r="H129" s="64" t="s">
        <v>398</v>
      </c>
      <c r="I129" s="114" t="s">
        <v>186</v>
      </c>
      <c r="J129" s="155">
        <v>0</v>
      </c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4.25" customHeight="1">
      <c r="A130" s="65">
        <f t="shared" si="6"/>
        <v>127</v>
      </c>
      <c r="B130" s="66"/>
      <c r="C130" s="67" t="str">
        <f t="shared" si="3"/>
        <v>4GSOLARIS</v>
      </c>
      <c r="D130" s="67"/>
      <c r="E130" s="68">
        <f>+'CALCULO TARIFAS CC '!$T$45</f>
        <v>1.1145381960703817</v>
      </c>
      <c r="F130" s="157">
        <f t="shared" si="4"/>
        <v>9.3789999999999996</v>
      </c>
      <c r="G130" s="70">
        <f t="shared" si="5"/>
        <v>10.45</v>
      </c>
      <c r="H130" s="64" t="s">
        <v>398</v>
      </c>
      <c r="I130" s="114" t="s">
        <v>187</v>
      </c>
      <c r="J130" s="155">
        <v>9.3789999999999996</v>
      </c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4.25" customHeight="1">
      <c r="A131" s="65">
        <f t="shared" si="6"/>
        <v>128</v>
      </c>
      <c r="B131" s="66"/>
      <c r="C131" s="67" t="str">
        <f t="shared" si="3"/>
        <v>4TENATREL</v>
      </c>
      <c r="D131" s="67"/>
      <c r="E131" s="68">
        <f>+'CALCULO TARIFAS CC '!$T$45</f>
        <v>1.1145381960703817</v>
      </c>
      <c r="F131" s="157">
        <f t="shared" si="4"/>
        <v>0</v>
      </c>
      <c r="G131" s="70">
        <f t="shared" si="5"/>
        <v>0</v>
      </c>
      <c r="H131" s="64" t="s">
        <v>398</v>
      </c>
      <c r="I131" s="114" t="s">
        <v>188</v>
      </c>
      <c r="J131" s="155">
        <v>0</v>
      </c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4.25" customHeight="1">
      <c r="A132" s="65">
        <f t="shared" si="6"/>
        <v>129</v>
      </c>
      <c r="B132" s="66"/>
      <c r="C132" s="67" t="str">
        <f t="shared" si="3"/>
        <v>4TEPRNIC</v>
      </c>
      <c r="D132" s="67"/>
      <c r="E132" s="68">
        <f>+'CALCULO TARIFAS CC '!$T$45</f>
        <v>1.1145381960703817</v>
      </c>
      <c r="F132" s="157">
        <f t="shared" si="4"/>
        <v>0</v>
      </c>
      <c r="G132" s="70">
        <f t="shared" si="5"/>
        <v>0</v>
      </c>
      <c r="H132" s="64" t="s">
        <v>398</v>
      </c>
      <c r="I132" s="114" t="s">
        <v>189</v>
      </c>
      <c r="J132" s="155">
        <v>0</v>
      </c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4.25" customHeight="1">
      <c r="A133" s="65">
        <f t="shared" si="6"/>
        <v>130</v>
      </c>
      <c r="B133" s="66"/>
      <c r="C133" s="67" t="str">
        <f t="shared" si="3"/>
        <v>4UCCN</v>
      </c>
      <c r="D133" s="67"/>
      <c r="E133" s="68">
        <f>+'CALCULO TARIFAS CC '!$T$45</f>
        <v>1.1145381960703817</v>
      </c>
      <c r="F133" s="157">
        <f t="shared" si="4"/>
        <v>1390.03</v>
      </c>
      <c r="G133" s="70">
        <f t="shared" si="5"/>
        <v>1549.24</v>
      </c>
      <c r="H133" s="64" t="s">
        <v>398</v>
      </c>
      <c r="I133" s="114" t="s">
        <v>190</v>
      </c>
      <c r="J133" s="155">
        <v>1390.03</v>
      </c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4.25" customHeight="1">
      <c r="A134" s="65">
        <f t="shared" si="6"/>
        <v>131</v>
      </c>
      <c r="B134" s="66"/>
      <c r="C134" s="67" t="str">
        <f t="shared" si="3"/>
        <v>4UCEMEXN</v>
      </c>
      <c r="D134" s="67"/>
      <c r="E134" s="68">
        <f>+'CALCULO TARIFAS CC '!$T$45</f>
        <v>1.1145381960703817</v>
      </c>
      <c r="F134" s="157">
        <f t="shared" si="4"/>
        <v>2972.1559999999999</v>
      </c>
      <c r="G134" s="70">
        <f t="shared" si="5"/>
        <v>3312.58</v>
      </c>
      <c r="H134" s="64" t="s">
        <v>398</v>
      </c>
      <c r="I134" s="114" t="s">
        <v>191</v>
      </c>
      <c r="J134" s="155">
        <v>2972.1559999999999</v>
      </c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4.25" customHeight="1">
      <c r="A135" s="65">
        <f t="shared" si="6"/>
        <v>132</v>
      </c>
      <c r="B135" s="66"/>
      <c r="C135" s="67" t="str">
        <f t="shared" si="3"/>
        <v>4UCHDN</v>
      </c>
      <c r="D135" s="67"/>
      <c r="E135" s="68">
        <f>+'CALCULO TARIFAS CC '!$T$45</f>
        <v>1.1145381960703817</v>
      </c>
      <c r="F135" s="157">
        <f t="shared" si="4"/>
        <v>566.13199999999995</v>
      </c>
      <c r="G135" s="70">
        <f t="shared" si="5"/>
        <v>630.98</v>
      </c>
      <c r="H135" s="64" t="s">
        <v>398</v>
      </c>
      <c r="I135" s="114" t="s">
        <v>192</v>
      </c>
      <c r="J135" s="155">
        <v>566.13199999999995</v>
      </c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4.25" customHeight="1">
      <c r="A136" s="65">
        <f t="shared" si="6"/>
        <v>133</v>
      </c>
      <c r="B136" s="66"/>
      <c r="C136" s="67" t="str">
        <f t="shared" si="3"/>
        <v>4UDMN</v>
      </c>
      <c r="D136" s="67"/>
      <c r="E136" s="68">
        <f>+'CALCULO TARIFAS CC '!$T$45</f>
        <v>1.1145381960703817</v>
      </c>
      <c r="F136" s="157">
        <f t="shared" si="4"/>
        <v>4812.2560000000003</v>
      </c>
      <c r="G136" s="70">
        <f t="shared" si="5"/>
        <v>5363.44</v>
      </c>
      <c r="H136" s="64" t="s">
        <v>398</v>
      </c>
      <c r="I136" s="114" t="s">
        <v>193</v>
      </c>
      <c r="J136" s="155">
        <v>4812.2560000000003</v>
      </c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4.25" customHeight="1">
      <c r="A137" s="65">
        <f t="shared" si="6"/>
        <v>134</v>
      </c>
      <c r="B137" s="66"/>
      <c r="C137" s="67" t="str">
        <f t="shared" si="3"/>
        <v>4UENACAL</v>
      </c>
      <c r="D137" s="67"/>
      <c r="E137" s="68">
        <f>+'CALCULO TARIFAS CC '!$T$45</f>
        <v>1.1145381960703817</v>
      </c>
      <c r="F137" s="157">
        <f t="shared" si="4"/>
        <v>2773.471</v>
      </c>
      <c r="G137" s="70">
        <f t="shared" si="5"/>
        <v>3091.14</v>
      </c>
      <c r="H137" s="64" t="s">
        <v>398</v>
      </c>
      <c r="I137" s="114" t="s">
        <v>194</v>
      </c>
      <c r="J137" s="155">
        <v>2773.471</v>
      </c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4.25" customHeight="1">
      <c r="A138" s="65">
        <f t="shared" si="6"/>
        <v>135</v>
      </c>
      <c r="B138" s="66"/>
      <c r="C138" s="67" t="str">
        <f t="shared" si="3"/>
        <v>4UENSA</v>
      </c>
      <c r="D138" s="67"/>
      <c r="E138" s="68">
        <f>+'CALCULO TARIFAS CC '!$T$45</f>
        <v>1.1145381960703817</v>
      </c>
      <c r="F138" s="157">
        <f t="shared" si="4"/>
        <v>674.8</v>
      </c>
      <c r="G138" s="70">
        <f t="shared" si="5"/>
        <v>752.09</v>
      </c>
      <c r="H138" s="64" t="s">
        <v>398</v>
      </c>
      <c r="I138" s="114" t="s">
        <v>195</v>
      </c>
      <c r="J138" s="155">
        <v>674.8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4.25" customHeight="1">
      <c r="A139" s="65">
        <f t="shared" si="6"/>
        <v>136</v>
      </c>
      <c r="B139" s="66"/>
      <c r="C139" s="67" t="str">
        <f t="shared" si="3"/>
        <v>4UHOLCIM</v>
      </c>
      <c r="D139" s="67"/>
      <c r="E139" s="68">
        <f>+'CALCULO TARIFAS CC '!$T$45</f>
        <v>1.1145381960703817</v>
      </c>
      <c r="F139" s="157">
        <f t="shared" si="4"/>
        <v>1162.7429999999999</v>
      </c>
      <c r="G139" s="70">
        <f t="shared" si="5"/>
        <v>1295.92</v>
      </c>
      <c r="H139" s="64" t="s">
        <v>398</v>
      </c>
      <c r="I139" s="114" t="s">
        <v>196</v>
      </c>
      <c r="J139" s="155">
        <v>1162.7429999999999</v>
      </c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4.25" customHeight="1">
      <c r="A140" s="65">
        <f t="shared" si="6"/>
        <v>137</v>
      </c>
      <c r="B140" s="66"/>
      <c r="C140" s="67" t="str">
        <f t="shared" si="3"/>
        <v>4UINDEXN</v>
      </c>
      <c r="D140" s="67"/>
      <c r="E140" s="68">
        <f>+'CALCULO TARIFAS CC '!$T$45</f>
        <v>1.1145381960703817</v>
      </c>
      <c r="F140" s="157">
        <f t="shared" si="4"/>
        <v>335.39800000000002</v>
      </c>
      <c r="G140" s="70">
        <f t="shared" si="5"/>
        <v>373.81</v>
      </c>
      <c r="H140" s="64" t="s">
        <v>398</v>
      </c>
      <c r="I140" s="114" t="s">
        <v>197</v>
      </c>
      <c r="J140" s="155">
        <v>335.39800000000002</v>
      </c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4.25" customHeight="1">
      <c r="A141" s="65">
        <f t="shared" si="6"/>
        <v>138</v>
      </c>
      <c r="B141" s="66"/>
      <c r="C141" s="67" t="str">
        <f t="shared" si="3"/>
        <v>4UTRITONMI</v>
      </c>
      <c r="D141" s="67"/>
      <c r="E141" s="68">
        <f>+'CALCULO TARIFAS CC '!$T$45</f>
        <v>1.1145381960703817</v>
      </c>
      <c r="F141" s="157">
        <f t="shared" si="4"/>
        <v>4496.2420000000002</v>
      </c>
      <c r="G141" s="70">
        <f t="shared" si="5"/>
        <v>5011.2299999999996</v>
      </c>
      <c r="H141" s="64" t="s">
        <v>398</v>
      </c>
      <c r="I141" s="114" t="s">
        <v>198</v>
      </c>
      <c r="J141" s="155">
        <v>4496.2420000000002</v>
      </c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>
      <c r="A142" s="65">
        <f t="shared" si="6"/>
        <v>139</v>
      </c>
      <c r="B142" s="194"/>
      <c r="C142" s="195" t="str">
        <f t="shared" si="3"/>
        <v>4UZFLP</v>
      </c>
      <c r="D142" s="195"/>
      <c r="E142" s="199">
        <f>+'CALCULO TARIFAS CC '!$T$45</f>
        <v>1.1145381960703817</v>
      </c>
      <c r="F142" s="200">
        <f t="shared" si="4"/>
        <v>669.65700000000004</v>
      </c>
      <c r="G142" s="201">
        <f t="shared" si="5"/>
        <v>746.36</v>
      </c>
      <c r="H142" s="64" t="s">
        <v>398</v>
      </c>
      <c r="I142" s="52" t="s">
        <v>199</v>
      </c>
      <c r="J142" s="202">
        <v>669.65700000000004</v>
      </c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.75" customHeight="1">
      <c r="A143" s="137"/>
      <c r="B143" s="138"/>
      <c r="C143" s="139" t="s">
        <v>404</v>
      </c>
      <c r="D143" s="139"/>
      <c r="E143" s="139"/>
      <c r="F143" s="203">
        <f>ROUND(SUM(F107:F142),4)</f>
        <v>365981.89899999998</v>
      </c>
      <c r="G143" s="143">
        <f>SUM(G107:G142)</f>
        <v>407900.76000000018</v>
      </c>
      <c r="H143" s="52"/>
      <c r="I143" s="52"/>
      <c r="J143" s="52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.75" customHeight="1">
      <c r="A144" s="144">
        <f>A142+1</f>
        <v>140</v>
      </c>
      <c r="B144" s="145" t="s">
        <v>13</v>
      </c>
      <c r="C144" s="147" t="str">
        <f t="shared" ref="C144:C178" si="7">I144</f>
        <v>3DENEE</v>
      </c>
      <c r="D144" s="204" t="s">
        <v>416</v>
      </c>
      <c r="E144" s="150">
        <f>+'CALCULO TARIFAS CC '!S45</f>
        <v>1.0510327773122119</v>
      </c>
      <c r="F144" s="141">
        <f t="shared" ref="F144:F178" si="8">ROUND(J144,4)</f>
        <v>660537.61239999998</v>
      </c>
      <c r="G144" s="143">
        <f t="shared" ref="G144:G178" si="9">+ROUND(F144*E144,2)</f>
        <v>694246.68</v>
      </c>
      <c r="H144" s="64" t="s">
        <v>394</v>
      </c>
      <c r="I144" s="114" t="s">
        <v>200</v>
      </c>
      <c r="J144" s="155">
        <v>660537.61239999998</v>
      </c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4.25" customHeight="1">
      <c r="A145" s="58">
        <f t="shared" ref="A145:A178" si="10">+A144+1</f>
        <v>141</v>
      </c>
      <c r="B145" s="59" t="s">
        <v>12</v>
      </c>
      <c r="C145" s="60" t="str">
        <f t="shared" si="7"/>
        <v>2C_C03</v>
      </c>
      <c r="D145" s="60"/>
      <c r="E145" s="61">
        <f>+'CALCULO TARIFAS CC '!$R$45</f>
        <v>1.8155929612464035</v>
      </c>
      <c r="F145" s="153">
        <f t="shared" si="8"/>
        <v>2470.6381999999999</v>
      </c>
      <c r="G145" s="63">
        <f t="shared" si="9"/>
        <v>4485.67</v>
      </c>
      <c r="H145" s="64" t="s">
        <v>391</v>
      </c>
      <c r="I145" s="27" t="s">
        <v>201</v>
      </c>
      <c r="J145" s="27">
        <v>2470.6381999999999</v>
      </c>
      <c r="K145" s="53"/>
      <c r="L145" s="27"/>
      <c r="M145" s="27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4.25" customHeight="1">
      <c r="A146" s="65">
        <f t="shared" si="10"/>
        <v>142</v>
      </c>
      <c r="B146" s="66"/>
      <c r="C146" s="67" t="str">
        <f t="shared" si="7"/>
        <v>2C_C04</v>
      </c>
      <c r="D146" s="67"/>
      <c r="E146" s="68">
        <f>+'CALCULO TARIFAS CC '!$R$45</f>
        <v>1.8155929612464035</v>
      </c>
      <c r="F146" s="157">
        <f t="shared" si="8"/>
        <v>658.49509999999998</v>
      </c>
      <c r="G146" s="70">
        <f t="shared" si="9"/>
        <v>1195.56</v>
      </c>
      <c r="H146" s="64" t="s">
        <v>391</v>
      </c>
      <c r="I146" s="27" t="s">
        <v>202</v>
      </c>
      <c r="J146" s="27">
        <v>658.49509999999998</v>
      </c>
      <c r="K146" s="53"/>
      <c r="L146" s="27"/>
      <c r="M146" s="27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4.25" customHeight="1">
      <c r="A147" s="65">
        <f t="shared" si="10"/>
        <v>143</v>
      </c>
      <c r="B147" s="66"/>
      <c r="C147" s="67" t="str">
        <f t="shared" si="7"/>
        <v>2C_C08</v>
      </c>
      <c r="D147" s="67"/>
      <c r="E147" s="68">
        <f>+'CALCULO TARIFAS CC '!$R$45</f>
        <v>1.8155929612464035</v>
      </c>
      <c r="F147" s="157">
        <f t="shared" si="8"/>
        <v>3.1</v>
      </c>
      <c r="G147" s="70">
        <f t="shared" si="9"/>
        <v>5.63</v>
      </c>
      <c r="H147" s="64" t="s">
        <v>391</v>
      </c>
      <c r="I147" s="27" t="s">
        <v>203</v>
      </c>
      <c r="J147" s="27">
        <v>3.1</v>
      </c>
      <c r="K147" s="53"/>
      <c r="L147" s="27"/>
      <c r="M147" s="27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4.25" customHeight="1">
      <c r="A148" s="65">
        <f t="shared" si="10"/>
        <v>144</v>
      </c>
      <c r="B148" s="66"/>
      <c r="C148" s="67" t="str">
        <f t="shared" si="7"/>
        <v>2C_C13</v>
      </c>
      <c r="D148" s="67"/>
      <c r="E148" s="68">
        <f>+'CALCULO TARIFAS CC '!$R$45</f>
        <v>1.8155929612464035</v>
      </c>
      <c r="F148" s="157">
        <f t="shared" si="8"/>
        <v>0</v>
      </c>
      <c r="G148" s="70">
        <f t="shared" si="9"/>
        <v>0</v>
      </c>
      <c r="H148" s="64" t="s">
        <v>391</v>
      </c>
      <c r="I148" s="27" t="s">
        <v>204</v>
      </c>
      <c r="J148" s="27">
        <v>0</v>
      </c>
      <c r="K148" s="53"/>
      <c r="L148" s="27"/>
      <c r="M148" s="27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4.25" customHeight="1">
      <c r="A149" s="65">
        <f t="shared" si="10"/>
        <v>145</v>
      </c>
      <c r="B149" s="66"/>
      <c r="C149" s="67" t="str">
        <f t="shared" si="7"/>
        <v>2C_C15</v>
      </c>
      <c r="D149" s="67"/>
      <c r="E149" s="68">
        <f>+'CALCULO TARIFAS CC '!$R$45</f>
        <v>1.8155929612464035</v>
      </c>
      <c r="F149" s="157">
        <f t="shared" si="8"/>
        <v>1.5329999999999999</v>
      </c>
      <c r="G149" s="70">
        <f t="shared" si="9"/>
        <v>2.78</v>
      </c>
      <c r="H149" s="64" t="s">
        <v>391</v>
      </c>
      <c r="I149" s="27" t="s">
        <v>205</v>
      </c>
      <c r="J149" s="27">
        <v>1.5329999999999999</v>
      </c>
      <c r="K149" s="53"/>
      <c r="L149" s="27"/>
      <c r="M149" s="27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4.25" customHeight="1">
      <c r="A150" s="65">
        <f t="shared" si="10"/>
        <v>146</v>
      </c>
      <c r="B150" s="66"/>
      <c r="C150" s="67" t="str">
        <f t="shared" si="7"/>
        <v>2C_C16</v>
      </c>
      <c r="D150" s="67"/>
      <c r="E150" s="68">
        <f>+'CALCULO TARIFAS CC '!$R$45</f>
        <v>1.8155929612464035</v>
      </c>
      <c r="F150" s="157">
        <f t="shared" si="8"/>
        <v>377.51600000000002</v>
      </c>
      <c r="G150" s="70">
        <f t="shared" si="9"/>
        <v>685.42</v>
      </c>
      <c r="H150" s="64" t="s">
        <v>391</v>
      </c>
      <c r="I150" s="27" t="s">
        <v>206</v>
      </c>
      <c r="J150" s="27">
        <v>377.51600000000002</v>
      </c>
      <c r="K150" s="53"/>
      <c r="L150" s="27"/>
      <c r="M150" s="27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4.25" customHeight="1">
      <c r="A151" s="65">
        <f t="shared" si="10"/>
        <v>147</v>
      </c>
      <c r="B151" s="66"/>
      <c r="C151" s="67" t="str">
        <f t="shared" si="7"/>
        <v>2C_C39</v>
      </c>
      <c r="D151" s="67"/>
      <c r="E151" s="68">
        <f>+'CALCULO TARIFAS CC '!$R$45</f>
        <v>1.8155929612464035</v>
      </c>
      <c r="F151" s="157">
        <f t="shared" si="8"/>
        <v>3884.0767999999998</v>
      </c>
      <c r="G151" s="70">
        <f t="shared" si="9"/>
        <v>7051.9</v>
      </c>
      <c r="H151" s="64" t="s">
        <v>391</v>
      </c>
      <c r="I151" s="27" t="s">
        <v>207</v>
      </c>
      <c r="J151" s="27">
        <v>3884.0767999999998</v>
      </c>
      <c r="K151" s="53"/>
      <c r="L151" s="27"/>
      <c r="M151" s="27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4.25" customHeight="1">
      <c r="A152" s="65">
        <f t="shared" si="10"/>
        <v>148</v>
      </c>
      <c r="B152" s="66"/>
      <c r="C152" s="67" t="str">
        <f t="shared" si="7"/>
        <v>2C_C40</v>
      </c>
      <c r="D152" s="67"/>
      <c r="E152" s="68">
        <f>+'CALCULO TARIFAS CC '!$R$45</f>
        <v>1.8155929612464035</v>
      </c>
      <c r="F152" s="157">
        <f t="shared" si="8"/>
        <v>1047.2991</v>
      </c>
      <c r="G152" s="70">
        <f t="shared" si="9"/>
        <v>1901.47</v>
      </c>
      <c r="H152" s="64" t="s">
        <v>391</v>
      </c>
      <c r="I152" s="27" t="s">
        <v>208</v>
      </c>
      <c r="J152" s="27">
        <v>1047.2991</v>
      </c>
      <c r="K152" s="53"/>
      <c r="L152" s="27"/>
      <c r="M152" s="27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4.25" customHeight="1">
      <c r="A153" s="65">
        <f t="shared" si="10"/>
        <v>149</v>
      </c>
      <c r="B153" s="66"/>
      <c r="C153" s="67" t="str">
        <f t="shared" si="7"/>
        <v>2C_C58</v>
      </c>
      <c r="D153" s="67"/>
      <c r="E153" s="68">
        <f>+'CALCULO TARIFAS CC '!$R$45</f>
        <v>1.8155929612464035</v>
      </c>
      <c r="F153" s="157">
        <f t="shared" si="8"/>
        <v>4853.0630000000001</v>
      </c>
      <c r="G153" s="70">
        <f t="shared" si="9"/>
        <v>8811.19</v>
      </c>
      <c r="H153" s="64" t="s">
        <v>391</v>
      </c>
      <c r="I153" s="27" t="s">
        <v>209</v>
      </c>
      <c r="J153" s="27">
        <v>4853.0630000000001</v>
      </c>
      <c r="K153" s="53"/>
      <c r="L153" s="27"/>
      <c r="M153" s="27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4.25" customHeight="1">
      <c r="A154" s="65">
        <f t="shared" si="10"/>
        <v>150</v>
      </c>
      <c r="B154" s="66"/>
      <c r="C154" s="67" t="str">
        <f t="shared" si="7"/>
        <v>2D_D01</v>
      </c>
      <c r="D154" s="67"/>
      <c r="E154" s="68">
        <f>+'CALCULO TARIFAS CC '!$R$45</f>
        <v>1.8155929612464035</v>
      </c>
      <c r="F154" s="157">
        <f t="shared" si="8"/>
        <v>186215.03450000001</v>
      </c>
      <c r="G154" s="70">
        <f t="shared" si="9"/>
        <v>338090.71</v>
      </c>
      <c r="H154" s="64" t="s">
        <v>391</v>
      </c>
      <c r="I154" s="27" t="s">
        <v>210</v>
      </c>
      <c r="J154" s="27">
        <v>186215.03450000001</v>
      </c>
      <c r="K154" s="53"/>
      <c r="L154" s="27"/>
      <c r="M154" s="27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4.25" customHeight="1">
      <c r="A155" s="65">
        <f t="shared" si="10"/>
        <v>151</v>
      </c>
      <c r="B155" s="66"/>
      <c r="C155" s="67" t="str">
        <f t="shared" si="7"/>
        <v>2D_D02</v>
      </c>
      <c r="D155" s="67"/>
      <c r="E155" s="68">
        <f>+'CALCULO TARIFAS CC '!$R$45</f>
        <v>1.8155929612464035</v>
      </c>
      <c r="F155" s="157">
        <f t="shared" si="8"/>
        <v>127035.1568</v>
      </c>
      <c r="G155" s="70">
        <f t="shared" si="9"/>
        <v>230644.14</v>
      </c>
      <c r="H155" s="64" t="s">
        <v>391</v>
      </c>
      <c r="I155" s="27" t="s">
        <v>211</v>
      </c>
      <c r="J155" s="27">
        <v>127035.1568</v>
      </c>
      <c r="K155" s="53"/>
      <c r="L155" s="27"/>
      <c r="M155" s="27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4.25" customHeight="1">
      <c r="A156" s="65">
        <f t="shared" si="10"/>
        <v>152</v>
      </c>
      <c r="B156" s="66"/>
      <c r="C156" s="67" t="str">
        <f t="shared" si="7"/>
        <v>2D_D03</v>
      </c>
      <c r="D156" s="67"/>
      <c r="E156" s="68">
        <f>+'CALCULO TARIFAS CC '!$R$45</f>
        <v>1.8155929612464035</v>
      </c>
      <c r="F156" s="157">
        <f t="shared" si="8"/>
        <v>73883.672300000006</v>
      </c>
      <c r="G156" s="70">
        <f t="shared" si="9"/>
        <v>134142.68</v>
      </c>
      <c r="H156" s="64" t="s">
        <v>391</v>
      </c>
      <c r="I156" s="27" t="s">
        <v>212</v>
      </c>
      <c r="J156" s="27">
        <v>73883.672300000006</v>
      </c>
      <c r="K156" s="53"/>
      <c r="L156" s="27"/>
      <c r="M156" s="27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4.25" customHeight="1">
      <c r="A157" s="65">
        <f t="shared" si="10"/>
        <v>153</v>
      </c>
      <c r="B157" s="66"/>
      <c r="C157" s="67" t="str">
        <f t="shared" si="7"/>
        <v>2D_D04</v>
      </c>
      <c r="D157" s="67"/>
      <c r="E157" s="68">
        <f>+'CALCULO TARIFAS CC '!$R$45</f>
        <v>1.8155929612464035</v>
      </c>
      <c r="F157" s="157">
        <f t="shared" si="8"/>
        <v>53523.589200000002</v>
      </c>
      <c r="G157" s="70">
        <f t="shared" si="9"/>
        <v>97177.05</v>
      </c>
      <c r="H157" s="64" t="s">
        <v>391</v>
      </c>
      <c r="I157" s="27" t="s">
        <v>213</v>
      </c>
      <c r="J157" s="27">
        <v>53523.589200000002</v>
      </c>
      <c r="K157" s="53"/>
      <c r="L157" s="27"/>
      <c r="M157" s="27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>
      <c r="A158" s="65">
        <f t="shared" si="10"/>
        <v>154</v>
      </c>
      <c r="B158" s="66"/>
      <c r="C158" s="67" t="str">
        <f t="shared" si="7"/>
        <v>2D_D05</v>
      </c>
      <c r="D158" s="67"/>
      <c r="E158" s="68">
        <f>+'CALCULO TARIFAS CC '!$R$45</f>
        <v>1.8155929612464035</v>
      </c>
      <c r="F158" s="157">
        <f t="shared" si="8"/>
        <v>12256.2881</v>
      </c>
      <c r="G158" s="70">
        <f t="shared" si="9"/>
        <v>22252.43</v>
      </c>
      <c r="H158" s="64" t="s">
        <v>391</v>
      </c>
      <c r="I158" s="27" t="s">
        <v>214</v>
      </c>
      <c r="J158" s="27">
        <v>12256.2881</v>
      </c>
      <c r="K158" s="53"/>
      <c r="L158" s="27"/>
      <c r="M158" s="27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4.25" customHeight="1">
      <c r="A159" s="65">
        <f t="shared" si="10"/>
        <v>155</v>
      </c>
      <c r="B159" s="66"/>
      <c r="C159" s="67" t="str">
        <f t="shared" si="7"/>
        <v>2D_D06</v>
      </c>
      <c r="D159" s="67"/>
      <c r="E159" s="68">
        <f>+'CALCULO TARIFAS CC '!$R$45</f>
        <v>1.8155929612464035</v>
      </c>
      <c r="F159" s="157">
        <f t="shared" si="8"/>
        <v>1850.3526999999999</v>
      </c>
      <c r="G159" s="70">
        <f t="shared" si="9"/>
        <v>3359.49</v>
      </c>
      <c r="H159" s="64" t="s">
        <v>391</v>
      </c>
      <c r="I159" s="27" t="s">
        <v>215</v>
      </c>
      <c r="J159" s="27">
        <v>1850.3526999999999</v>
      </c>
      <c r="K159" s="53"/>
      <c r="L159" s="27"/>
      <c r="M159" s="27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4.25" customHeight="1">
      <c r="A160" s="65">
        <f t="shared" si="10"/>
        <v>156</v>
      </c>
      <c r="B160" s="66"/>
      <c r="C160" s="67" t="str">
        <f t="shared" si="7"/>
        <v>2D_D07</v>
      </c>
      <c r="D160" s="67"/>
      <c r="E160" s="68">
        <f>+'CALCULO TARIFAS CC '!$R$45</f>
        <v>1.8155929612464035</v>
      </c>
      <c r="F160" s="157">
        <f t="shared" si="8"/>
        <v>7830.9260000000004</v>
      </c>
      <c r="G160" s="70">
        <f t="shared" si="9"/>
        <v>14217.77</v>
      </c>
      <c r="H160" s="64" t="s">
        <v>391</v>
      </c>
      <c r="I160" s="27" t="s">
        <v>216</v>
      </c>
      <c r="J160" s="27">
        <v>7830.9260000000004</v>
      </c>
      <c r="K160" s="53"/>
      <c r="L160" s="27"/>
      <c r="M160" s="27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4.25" customHeight="1">
      <c r="A161" s="65">
        <f t="shared" si="10"/>
        <v>157</v>
      </c>
      <c r="B161" s="66"/>
      <c r="C161" s="67" t="str">
        <f t="shared" si="7"/>
        <v>2D_D08</v>
      </c>
      <c r="D161" s="67"/>
      <c r="E161" s="68">
        <f>+'CALCULO TARIFAS CC '!$R$45</f>
        <v>1.8155929612464035</v>
      </c>
      <c r="F161" s="157">
        <f t="shared" si="8"/>
        <v>924.20809999999994</v>
      </c>
      <c r="G161" s="70">
        <f t="shared" si="9"/>
        <v>1677.99</v>
      </c>
      <c r="H161" s="64" t="s">
        <v>391</v>
      </c>
      <c r="I161" s="27" t="s">
        <v>217</v>
      </c>
      <c r="J161" s="27">
        <v>924.20809999999994</v>
      </c>
      <c r="K161" s="53"/>
      <c r="L161" s="27"/>
      <c r="M161" s="27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4.25" customHeight="1">
      <c r="A162" s="65">
        <f t="shared" si="10"/>
        <v>158</v>
      </c>
      <c r="B162" s="66"/>
      <c r="C162" s="67" t="str">
        <f t="shared" si="7"/>
        <v>2G_C14</v>
      </c>
      <c r="D162" s="67"/>
      <c r="E162" s="68">
        <f>+'CALCULO TARIFAS CC '!$R$45</f>
        <v>1.8155929612464035</v>
      </c>
      <c r="F162" s="157">
        <f t="shared" si="8"/>
        <v>112.4781</v>
      </c>
      <c r="G162" s="70">
        <f t="shared" si="9"/>
        <v>204.21</v>
      </c>
      <c r="H162" s="64" t="s">
        <v>391</v>
      </c>
      <c r="I162" s="27" t="s">
        <v>218</v>
      </c>
      <c r="J162" s="27">
        <v>112.4781</v>
      </c>
      <c r="K162" s="53"/>
      <c r="L162" s="27"/>
      <c r="M162" s="27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4.25" customHeight="1">
      <c r="A163" s="65">
        <f t="shared" si="10"/>
        <v>159</v>
      </c>
      <c r="B163" s="66"/>
      <c r="C163" s="67" t="str">
        <f t="shared" si="7"/>
        <v>2G_C18</v>
      </c>
      <c r="D163" s="67"/>
      <c r="E163" s="68">
        <f>+'CALCULO TARIFAS CC '!$R$45</f>
        <v>1.8155929612464035</v>
      </c>
      <c r="F163" s="157">
        <f t="shared" si="8"/>
        <v>23.231400000000001</v>
      </c>
      <c r="G163" s="70">
        <f t="shared" si="9"/>
        <v>42.18</v>
      </c>
      <c r="H163" s="64" t="s">
        <v>391</v>
      </c>
      <c r="I163" s="27" t="s">
        <v>219</v>
      </c>
      <c r="J163" s="27">
        <v>23.231400000000001</v>
      </c>
      <c r="K163" s="53"/>
      <c r="L163" s="27"/>
      <c r="M163" s="27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4.25" customHeight="1">
      <c r="A164" s="65">
        <f t="shared" si="10"/>
        <v>160</v>
      </c>
      <c r="B164" s="66"/>
      <c r="C164" s="67" t="str">
        <f t="shared" si="7"/>
        <v>2G_C19</v>
      </c>
      <c r="D164" s="67"/>
      <c r="E164" s="68">
        <f>+'CALCULO TARIFAS CC '!$R$45</f>
        <v>1.8155929612464035</v>
      </c>
      <c r="F164" s="157">
        <f t="shared" si="8"/>
        <v>22.977599999999999</v>
      </c>
      <c r="G164" s="70">
        <f t="shared" si="9"/>
        <v>41.72</v>
      </c>
      <c r="H164" s="64" t="s">
        <v>391</v>
      </c>
      <c r="I164" s="27" t="s">
        <v>220</v>
      </c>
      <c r="J164" s="27">
        <v>22.977599999999999</v>
      </c>
      <c r="K164" s="53"/>
      <c r="L164" s="27"/>
      <c r="M164" s="27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4.25" customHeight="1">
      <c r="A165" s="65">
        <f t="shared" si="10"/>
        <v>161</v>
      </c>
      <c r="B165" s="66"/>
      <c r="C165" s="67" t="str">
        <f t="shared" si="7"/>
        <v>2G_C20</v>
      </c>
      <c r="D165" s="67"/>
      <c r="E165" s="68">
        <f>+'CALCULO TARIFAS CC '!$R$45</f>
        <v>1.8155929612464035</v>
      </c>
      <c r="F165" s="157">
        <f t="shared" si="8"/>
        <v>6.2399999999999997E-2</v>
      </c>
      <c r="G165" s="70">
        <f t="shared" si="9"/>
        <v>0.11</v>
      </c>
      <c r="H165" s="64" t="s">
        <v>391</v>
      </c>
      <c r="I165" s="27" t="s">
        <v>221</v>
      </c>
      <c r="J165" s="27">
        <v>6.2399999999999997E-2</v>
      </c>
      <c r="K165" s="53"/>
      <c r="L165" s="27"/>
      <c r="M165" s="27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4.25" customHeight="1">
      <c r="A166" s="65">
        <f t="shared" si="10"/>
        <v>162</v>
      </c>
      <c r="B166" s="66"/>
      <c r="C166" s="67" t="str">
        <f t="shared" si="7"/>
        <v>2G_C29</v>
      </c>
      <c r="D166" s="67"/>
      <c r="E166" s="68">
        <f>+'CALCULO TARIFAS CC '!$R$45</f>
        <v>1.8155929612464035</v>
      </c>
      <c r="F166" s="157">
        <f t="shared" si="8"/>
        <v>8.2769999999999992</v>
      </c>
      <c r="G166" s="70">
        <f t="shared" si="9"/>
        <v>15.03</v>
      </c>
      <c r="H166" s="64" t="s">
        <v>391</v>
      </c>
      <c r="I166" s="27" t="s">
        <v>222</v>
      </c>
      <c r="J166" s="27">
        <v>8.2769999999999992</v>
      </c>
      <c r="K166" s="53"/>
      <c r="L166" s="27"/>
      <c r="M166" s="27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4.25" customHeight="1">
      <c r="A167" s="65">
        <f t="shared" si="10"/>
        <v>163</v>
      </c>
      <c r="B167" s="66"/>
      <c r="C167" s="67" t="str">
        <f t="shared" si="7"/>
        <v>2G_G01</v>
      </c>
      <c r="D167" s="67"/>
      <c r="E167" s="68">
        <f>+'CALCULO TARIFAS CC '!$R$45</f>
        <v>1.8155929612464035</v>
      </c>
      <c r="F167" s="157">
        <f t="shared" si="8"/>
        <v>552.76599999999996</v>
      </c>
      <c r="G167" s="70">
        <f t="shared" si="9"/>
        <v>1003.6</v>
      </c>
      <c r="H167" s="64" t="s">
        <v>391</v>
      </c>
      <c r="I167" s="27" t="s">
        <v>223</v>
      </c>
      <c r="J167" s="27">
        <v>552.76599999999996</v>
      </c>
      <c r="K167" s="53"/>
      <c r="L167" s="27"/>
      <c r="M167" s="27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4.25" customHeight="1">
      <c r="A168" s="65">
        <f t="shared" si="10"/>
        <v>164</v>
      </c>
      <c r="B168" s="66"/>
      <c r="C168" s="67" t="str">
        <f t="shared" si="7"/>
        <v>2G_G02</v>
      </c>
      <c r="D168" s="67"/>
      <c r="E168" s="68">
        <f>+'CALCULO TARIFAS CC '!$R$45</f>
        <v>1.8155929612464035</v>
      </c>
      <c r="F168" s="157">
        <f t="shared" si="8"/>
        <v>701.53340000000003</v>
      </c>
      <c r="G168" s="70">
        <f t="shared" si="9"/>
        <v>1273.7</v>
      </c>
      <c r="H168" s="64" t="s">
        <v>391</v>
      </c>
      <c r="I168" s="27" t="s">
        <v>224</v>
      </c>
      <c r="J168" s="27">
        <v>701.53340000000003</v>
      </c>
      <c r="K168" s="53"/>
      <c r="L168" s="27"/>
      <c r="M168" s="27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4.25" customHeight="1">
      <c r="A169" s="65">
        <f t="shared" si="10"/>
        <v>165</v>
      </c>
      <c r="B169" s="66"/>
      <c r="C169" s="67" t="str">
        <f t="shared" si="7"/>
        <v>2G_G03</v>
      </c>
      <c r="D169" s="67"/>
      <c r="E169" s="68">
        <f>+'CALCULO TARIFAS CC '!$R$45</f>
        <v>1.8155929612464035</v>
      </c>
      <c r="F169" s="157">
        <f t="shared" si="8"/>
        <v>331.58300000000003</v>
      </c>
      <c r="G169" s="70">
        <f t="shared" si="9"/>
        <v>602.02</v>
      </c>
      <c r="H169" s="64" t="s">
        <v>391</v>
      </c>
      <c r="I169" s="27" t="s">
        <v>225</v>
      </c>
      <c r="J169" s="27">
        <v>331.58300000000003</v>
      </c>
      <c r="K169" s="53"/>
      <c r="L169" s="27"/>
      <c r="M169" s="27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4.25" customHeight="1">
      <c r="A170" s="65">
        <f t="shared" si="10"/>
        <v>166</v>
      </c>
      <c r="B170" s="66"/>
      <c r="C170" s="67" t="str">
        <f t="shared" si="7"/>
        <v>2G_G05</v>
      </c>
      <c r="D170" s="67"/>
      <c r="E170" s="68">
        <f>+'CALCULO TARIFAS CC '!$R$45</f>
        <v>1.8155929612464035</v>
      </c>
      <c r="F170" s="157">
        <f t="shared" si="8"/>
        <v>945.61829999999998</v>
      </c>
      <c r="G170" s="70">
        <f t="shared" si="9"/>
        <v>1716.86</v>
      </c>
      <c r="H170" s="64" t="s">
        <v>391</v>
      </c>
      <c r="I170" s="27" t="s">
        <v>226</v>
      </c>
      <c r="J170" s="27">
        <v>945.61829999999998</v>
      </c>
      <c r="K170" s="53"/>
      <c r="L170" s="27"/>
      <c r="M170" s="27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4.25" customHeight="1">
      <c r="A171" s="65">
        <f t="shared" si="10"/>
        <v>167</v>
      </c>
      <c r="B171" s="66"/>
      <c r="C171" s="67" t="str">
        <f t="shared" si="7"/>
        <v>2G_G06</v>
      </c>
      <c r="D171" s="67"/>
      <c r="E171" s="68">
        <f>+'CALCULO TARIFAS CC '!$R$45</f>
        <v>1.8155929612464035</v>
      </c>
      <c r="F171" s="157">
        <f t="shared" si="8"/>
        <v>0</v>
      </c>
      <c r="G171" s="70">
        <f t="shared" si="9"/>
        <v>0</v>
      </c>
      <c r="H171" s="64" t="s">
        <v>391</v>
      </c>
      <c r="I171" s="27" t="s">
        <v>227</v>
      </c>
      <c r="J171" s="27">
        <v>0</v>
      </c>
      <c r="K171" s="53"/>
      <c r="L171" s="27"/>
      <c r="M171" s="27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4.25" customHeight="1">
      <c r="A172" s="65">
        <f t="shared" si="10"/>
        <v>168</v>
      </c>
      <c r="B172" s="66"/>
      <c r="C172" s="67" t="str">
        <f t="shared" si="7"/>
        <v>2G_G07</v>
      </c>
      <c r="D172" s="67"/>
      <c r="E172" s="68">
        <f>+'CALCULO TARIFAS CC '!$R$45</f>
        <v>1.8155929612464035</v>
      </c>
      <c r="F172" s="157">
        <f t="shared" si="8"/>
        <v>0.72340000000000004</v>
      </c>
      <c r="G172" s="70">
        <f t="shared" si="9"/>
        <v>1.31</v>
      </c>
      <c r="H172" s="64" t="s">
        <v>391</v>
      </c>
      <c r="I172" s="27" t="s">
        <v>228</v>
      </c>
      <c r="J172" s="27">
        <v>0.72340000000000004</v>
      </c>
      <c r="K172" s="53"/>
      <c r="L172" s="27"/>
      <c r="M172" s="27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4.25" customHeight="1">
      <c r="A173" s="65">
        <f t="shared" si="10"/>
        <v>169</v>
      </c>
      <c r="B173" s="66"/>
      <c r="C173" s="67" t="str">
        <f t="shared" si="7"/>
        <v>2G_G08</v>
      </c>
      <c r="D173" s="67"/>
      <c r="E173" s="68">
        <f>+'CALCULO TARIFAS CC '!$R$45</f>
        <v>1.8155929612464035</v>
      </c>
      <c r="F173" s="157">
        <f t="shared" si="8"/>
        <v>217.05019999999999</v>
      </c>
      <c r="G173" s="70">
        <f t="shared" si="9"/>
        <v>394.07</v>
      </c>
      <c r="H173" s="64" t="s">
        <v>391</v>
      </c>
      <c r="I173" s="27" t="s">
        <v>229</v>
      </c>
      <c r="J173" s="27">
        <v>217.05019999999999</v>
      </c>
      <c r="K173" s="53"/>
      <c r="L173" s="27"/>
      <c r="M173" s="27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4.25" customHeight="1">
      <c r="A174" s="65">
        <f t="shared" si="10"/>
        <v>170</v>
      </c>
      <c r="B174" s="66"/>
      <c r="C174" s="67" t="str">
        <f t="shared" si="7"/>
        <v>2G_G09</v>
      </c>
      <c r="D174" s="67"/>
      <c r="E174" s="68">
        <f>+'CALCULO TARIFAS CC '!$R$45</f>
        <v>1.8155929612464035</v>
      </c>
      <c r="F174" s="157">
        <f t="shared" si="8"/>
        <v>0.42230000000000001</v>
      </c>
      <c r="G174" s="70">
        <f t="shared" si="9"/>
        <v>0.77</v>
      </c>
      <c r="H174" s="64" t="s">
        <v>391</v>
      </c>
      <c r="I174" s="27" t="s">
        <v>230</v>
      </c>
      <c r="J174" s="27">
        <v>0.42230000000000001</v>
      </c>
      <c r="K174" s="53"/>
      <c r="L174" s="27"/>
      <c r="M174" s="27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4.25" customHeight="1">
      <c r="A175" s="65">
        <f t="shared" si="10"/>
        <v>171</v>
      </c>
      <c r="B175" s="66"/>
      <c r="C175" s="67" t="str">
        <f t="shared" si="7"/>
        <v>2G_G10</v>
      </c>
      <c r="D175" s="67"/>
      <c r="E175" s="68">
        <f>+'CALCULO TARIFAS CC '!$R$45</f>
        <v>1.8155929612464035</v>
      </c>
      <c r="F175" s="157">
        <f t="shared" si="8"/>
        <v>86.355000000000004</v>
      </c>
      <c r="G175" s="70">
        <f t="shared" si="9"/>
        <v>156.79</v>
      </c>
      <c r="H175" s="64" t="s">
        <v>391</v>
      </c>
      <c r="I175" s="27" t="s">
        <v>231</v>
      </c>
      <c r="J175" s="27">
        <v>86.355000000000004</v>
      </c>
      <c r="K175" s="53"/>
      <c r="L175" s="27"/>
      <c r="M175" s="27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4.25" customHeight="1">
      <c r="A176" s="65">
        <f t="shared" si="10"/>
        <v>172</v>
      </c>
      <c r="B176" s="66"/>
      <c r="C176" s="67" t="str">
        <f t="shared" si="7"/>
        <v>2G_G11</v>
      </c>
      <c r="D176" s="67"/>
      <c r="E176" s="68">
        <f>+'CALCULO TARIFAS CC '!$R$45</f>
        <v>1.8155929612464035</v>
      </c>
      <c r="F176" s="157">
        <f t="shared" si="8"/>
        <v>36.299300000000002</v>
      </c>
      <c r="G176" s="70">
        <f t="shared" si="9"/>
        <v>65.900000000000006</v>
      </c>
      <c r="H176" s="64" t="s">
        <v>391</v>
      </c>
      <c r="I176" s="27" t="s">
        <v>232</v>
      </c>
      <c r="J176" s="27">
        <v>36.299300000000002</v>
      </c>
      <c r="K176" s="53"/>
      <c r="L176" s="27"/>
      <c r="M176" s="27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4.25" customHeight="1">
      <c r="A177" s="65">
        <f t="shared" si="10"/>
        <v>173</v>
      </c>
      <c r="B177" s="66"/>
      <c r="C177" s="67" t="str">
        <f t="shared" si="7"/>
        <v>2U_U02</v>
      </c>
      <c r="D177" s="67"/>
      <c r="E177" s="68">
        <f>+'CALCULO TARIFAS CC '!$R$45</f>
        <v>1.8155929612464035</v>
      </c>
      <c r="F177" s="157">
        <f t="shared" si="8"/>
        <v>25946.910199999998</v>
      </c>
      <c r="G177" s="70">
        <f t="shared" si="9"/>
        <v>47109.03</v>
      </c>
      <c r="H177" s="64" t="s">
        <v>391</v>
      </c>
      <c r="I177" s="27" t="s">
        <v>233</v>
      </c>
      <c r="J177" s="27">
        <v>25946.910199999998</v>
      </c>
      <c r="K177" s="53"/>
      <c r="L177" s="27"/>
      <c r="M177" s="27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>
      <c r="A178" s="65">
        <f t="shared" si="10"/>
        <v>174</v>
      </c>
      <c r="B178" s="194"/>
      <c r="C178" s="195" t="str">
        <f t="shared" si="7"/>
        <v>2U_U05</v>
      </c>
      <c r="D178" s="195"/>
      <c r="E178" s="199">
        <f>+'CALCULO TARIFAS CC '!$R$45</f>
        <v>1.8155929612464035</v>
      </c>
      <c r="F178" s="200">
        <f t="shared" si="8"/>
        <v>5787.6239999999998</v>
      </c>
      <c r="G178" s="201">
        <f t="shared" si="9"/>
        <v>10507.97</v>
      </c>
      <c r="H178" s="64" t="s">
        <v>391</v>
      </c>
      <c r="I178" s="27" t="s">
        <v>234</v>
      </c>
      <c r="J178" s="27">
        <v>5787.6239999999998</v>
      </c>
      <c r="K178" s="53"/>
      <c r="L178" s="27"/>
      <c r="M178" s="27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.75" customHeight="1">
      <c r="A179" s="137"/>
      <c r="B179" s="138"/>
      <c r="C179" s="139" t="s">
        <v>404</v>
      </c>
      <c r="D179" s="139"/>
      <c r="E179" s="139"/>
      <c r="F179" s="141">
        <f>ROUND(SUM(F145:F178),4)</f>
        <v>511588.86050000001</v>
      </c>
      <c r="G179" s="143">
        <f>SUM(G145:G178)</f>
        <v>928837.15</v>
      </c>
      <c r="H179" s="52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.75" customHeight="1">
      <c r="A180" s="58">
        <f>A178+1</f>
        <v>175</v>
      </c>
      <c r="B180" s="59" t="s">
        <v>11</v>
      </c>
      <c r="C180" s="60" t="str">
        <f t="shared" ref="C180:C292" si="11">I180</f>
        <v>1CCOMCCELC</v>
      </c>
      <c r="D180" s="60"/>
      <c r="E180" s="61">
        <f>+'CALCULO TARIFAS CC '!$Q$45</f>
        <v>1.038777515042727</v>
      </c>
      <c r="F180" s="229">
        <f t="shared" ref="F180:F292" si="12">J180</f>
        <v>1.1505840714672944E-3</v>
      </c>
      <c r="G180" s="231">
        <f t="shared" ref="G180:G292" si="13">+ROUND(E180*F180*$F$293,2)</f>
        <v>992.43</v>
      </c>
      <c r="H180" s="52" t="s">
        <v>387</v>
      </c>
      <c r="I180" s="52" t="s">
        <v>235</v>
      </c>
      <c r="J180" s="233">
        <v>1.1505840714672944E-3</v>
      </c>
      <c r="K180" s="27"/>
      <c r="L180" s="234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.75" customHeight="1">
      <c r="A181" s="65">
        <f t="shared" ref="A181:A292" si="14">+A180+1</f>
        <v>176</v>
      </c>
      <c r="B181" s="66"/>
      <c r="C181" s="67" t="str">
        <f t="shared" si="11"/>
        <v>1CCOMCECEE</v>
      </c>
      <c r="D181" s="67"/>
      <c r="E181" s="68">
        <f>+'CALCULO TARIFAS CC '!$Q$45</f>
        <v>1.038777515042727</v>
      </c>
      <c r="F181" s="238">
        <f t="shared" si="12"/>
        <v>1.6844355516429172E-2</v>
      </c>
      <c r="G181" s="240">
        <f t="shared" si="13"/>
        <v>14528.94</v>
      </c>
      <c r="H181" s="52" t="s">
        <v>387</v>
      </c>
      <c r="I181" s="52" t="s">
        <v>236</v>
      </c>
      <c r="J181" s="233">
        <v>1.6844355516429172E-2</v>
      </c>
      <c r="K181" s="27"/>
      <c r="L181" s="234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.75" customHeight="1">
      <c r="A182" s="65">
        <f t="shared" si="14"/>
        <v>177</v>
      </c>
      <c r="B182" s="66"/>
      <c r="C182" s="67" t="str">
        <f t="shared" si="11"/>
        <v>1CCOMCOELC</v>
      </c>
      <c r="D182" s="67"/>
      <c r="E182" s="68">
        <f>+'CALCULO TARIFAS CC '!$Q$45</f>
        <v>1.038777515042727</v>
      </c>
      <c r="F182" s="238">
        <f t="shared" si="12"/>
        <v>5.2431096048658008E-3</v>
      </c>
      <c r="G182" s="240">
        <f t="shared" si="13"/>
        <v>4522.3900000000003</v>
      </c>
      <c r="H182" s="52" t="s">
        <v>387</v>
      </c>
      <c r="I182" s="52" t="s">
        <v>237</v>
      </c>
      <c r="J182" s="233">
        <v>5.2431096048658008E-3</v>
      </c>
      <c r="K182" s="27"/>
      <c r="L182" s="234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.75" customHeight="1">
      <c r="A183" s="65">
        <f t="shared" si="14"/>
        <v>178</v>
      </c>
      <c r="B183" s="66"/>
      <c r="C183" s="67" t="str">
        <f t="shared" si="11"/>
        <v>1CCOMCOELG</v>
      </c>
      <c r="D183" s="67"/>
      <c r="E183" s="68">
        <f>+'CALCULO TARIFAS CC '!$Q$45</f>
        <v>1.038777515042727</v>
      </c>
      <c r="F183" s="238">
        <f t="shared" si="12"/>
        <v>7.8565876620397657E-2</v>
      </c>
      <c r="G183" s="240">
        <f t="shared" si="13"/>
        <v>67766.240000000005</v>
      </c>
      <c r="H183" s="52" t="s">
        <v>387</v>
      </c>
      <c r="I183" s="52" t="s">
        <v>238</v>
      </c>
      <c r="J183" s="233">
        <v>7.8565876620397657E-2</v>
      </c>
      <c r="K183" s="27"/>
      <c r="L183" s="234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.75" customHeight="1">
      <c r="A184" s="65">
        <f t="shared" si="14"/>
        <v>179</v>
      </c>
      <c r="B184" s="66"/>
      <c r="C184" s="67" t="str">
        <f t="shared" si="11"/>
        <v>1CCOMCOELP</v>
      </c>
      <c r="D184" s="67"/>
      <c r="E184" s="68">
        <f>+'CALCULO TARIFAS CC '!$Q$45</f>
        <v>1.038777515042727</v>
      </c>
      <c r="F184" s="238">
        <f t="shared" si="12"/>
        <v>4.3126787760634586E-3</v>
      </c>
      <c r="G184" s="240">
        <f t="shared" si="13"/>
        <v>3719.86</v>
      </c>
      <c r="H184" s="52" t="s">
        <v>387</v>
      </c>
      <c r="I184" s="52" t="s">
        <v>239</v>
      </c>
      <c r="J184" s="233">
        <v>4.3126787760634586E-3</v>
      </c>
      <c r="K184" s="27"/>
      <c r="L184" s="234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.75" customHeight="1">
      <c r="A185" s="65">
        <f t="shared" si="14"/>
        <v>180</v>
      </c>
      <c r="B185" s="66"/>
      <c r="C185" s="67" t="str">
        <f t="shared" si="11"/>
        <v>1CCOMCOELU</v>
      </c>
      <c r="D185" s="67"/>
      <c r="E185" s="68">
        <f>+'CALCULO TARIFAS CC '!$Q$45</f>
        <v>1.038777515042727</v>
      </c>
      <c r="F185" s="238">
        <f t="shared" si="12"/>
        <v>1.412704206382466E-2</v>
      </c>
      <c r="G185" s="240">
        <f t="shared" si="13"/>
        <v>12185.14</v>
      </c>
      <c r="H185" s="52" t="s">
        <v>387</v>
      </c>
      <c r="I185" s="52" t="s">
        <v>240</v>
      </c>
      <c r="J185" s="233">
        <v>1.412704206382466E-2</v>
      </c>
      <c r="K185" s="27"/>
      <c r="L185" s="234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.75" customHeight="1">
      <c r="A186" s="65">
        <f t="shared" si="14"/>
        <v>181</v>
      </c>
      <c r="B186" s="66"/>
      <c r="C186" s="67" t="str">
        <f t="shared" si="11"/>
        <v>1CCOMCOEND</v>
      </c>
      <c r="D186" s="67"/>
      <c r="E186" s="68">
        <f>+'CALCULO TARIFAS CC '!$Q$45</f>
        <v>1.038777515042727</v>
      </c>
      <c r="F186" s="238">
        <f t="shared" si="12"/>
        <v>2.3327828741704321E-2</v>
      </c>
      <c r="G186" s="240">
        <f t="shared" si="13"/>
        <v>20121.189999999999</v>
      </c>
      <c r="H186" s="52" t="s">
        <v>387</v>
      </c>
      <c r="I186" s="52" t="s">
        <v>241</v>
      </c>
      <c r="J186" s="233">
        <v>2.3327828741704321E-2</v>
      </c>
      <c r="K186" s="27"/>
      <c r="L186" s="234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.75" customHeight="1">
      <c r="A187" s="65">
        <f t="shared" si="14"/>
        <v>182</v>
      </c>
      <c r="B187" s="66"/>
      <c r="C187" s="67" t="str">
        <f t="shared" si="11"/>
        <v>1CCOMCOESD</v>
      </c>
      <c r="D187" s="67"/>
      <c r="E187" s="68">
        <f>+'CALCULO TARIFAS CC '!$Q$45</f>
        <v>1.038777515042727</v>
      </c>
      <c r="F187" s="238">
        <f t="shared" si="12"/>
        <v>2.8701815508171677E-2</v>
      </c>
      <c r="G187" s="240">
        <f t="shared" si="13"/>
        <v>24756.47</v>
      </c>
      <c r="H187" s="52" t="s">
        <v>387</v>
      </c>
      <c r="I187" s="52" t="s">
        <v>242</v>
      </c>
      <c r="J187" s="233">
        <v>2.8701815508171677E-2</v>
      </c>
      <c r="K187" s="27"/>
      <c r="L187" s="234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.75" customHeight="1">
      <c r="A188" s="65">
        <f t="shared" si="14"/>
        <v>183</v>
      </c>
      <c r="B188" s="66"/>
      <c r="C188" s="67" t="str">
        <f t="shared" si="11"/>
        <v>1CCOMCOGUE</v>
      </c>
      <c r="D188" s="67"/>
      <c r="E188" s="68">
        <f>+'CALCULO TARIFAS CC '!$Q$45</f>
        <v>1.038777515042727</v>
      </c>
      <c r="F188" s="238">
        <f t="shared" si="12"/>
        <v>8.6889099552736621E-3</v>
      </c>
      <c r="G188" s="240">
        <f t="shared" si="13"/>
        <v>7494.54</v>
      </c>
      <c r="H188" s="52" t="s">
        <v>387</v>
      </c>
      <c r="I188" s="52" t="s">
        <v>243</v>
      </c>
      <c r="J188" s="233">
        <v>8.6889099552736621E-3</v>
      </c>
      <c r="K188" s="27"/>
      <c r="L188" s="234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.75" customHeight="1">
      <c r="A189" s="65">
        <f t="shared" si="14"/>
        <v>184</v>
      </c>
      <c r="B189" s="66"/>
      <c r="C189" s="67" t="str">
        <f t="shared" si="11"/>
        <v>1CCOMCOMCO</v>
      </c>
      <c r="D189" s="67"/>
      <c r="E189" s="68">
        <f>+'CALCULO TARIFAS CC '!$Q$45</f>
        <v>1.038777515042727</v>
      </c>
      <c r="F189" s="238">
        <f t="shared" si="12"/>
        <v>1.4506809913388645E-6</v>
      </c>
      <c r="G189" s="240">
        <f t="shared" si="13"/>
        <v>1.25</v>
      </c>
      <c r="H189" s="52" t="s">
        <v>387</v>
      </c>
      <c r="I189" s="52" t="s">
        <v>244</v>
      </c>
      <c r="J189" s="233">
        <v>1.4506809913388645E-6</v>
      </c>
      <c r="K189" s="27"/>
      <c r="L189" s="234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.75" customHeight="1">
      <c r="A190" s="65">
        <f t="shared" si="14"/>
        <v>185</v>
      </c>
      <c r="B190" s="66"/>
      <c r="C190" s="67" t="str">
        <f t="shared" si="11"/>
        <v>1CCOMCOMEL</v>
      </c>
      <c r="D190" s="67"/>
      <c r="E190" s="68">
        <f>+'CALCULO TARIFAS CC '!$Q$45</f>
        <v>1.038777515042727</v>
      </c>
      <c r="F190" s="238">
        <f t="shared" si="12"/>
        <v>3.7796513983074743E-2</v>
      </c>
      <c r="G190" s="240">
        <f t="shared" si="13"/>
        <v>32601.02</v>
      </c>
      <c r="H190" s="52" t="s">
        <v>387</v>
      </c>
      <c r="I190" s="52" t="s">
        <v>245</v>
      </c>
      <c r="J190" s="233">
        <v>3.7796513983074743E-2</v>
      </c>
      <c r="K190" s="27"/>
      <c r="L190" s="234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.75" customHeight="1">
      <c r="A191" s="65">
        <f t="shared" si="14"/>
        <v>186</v>
      </c>
      <c r="B191" s="66"/>
      <c r="C191" s="67" t="str">
        <f t="shared" si="11"/>
        <v>1CCOMCUCOE</v>
      </c>
      <c r="D191" s="67"/>
      <c r="E191" s="68">
        <f>+'CALCULO TARIFAS CC '!$Q$45</f>
        <v>1.038777515042727</v>
      </c>
      <c r="F191" s="238">
        <f t="shared" si="12"/>
        <v>1.5199486486163109E-5</v>
      </c>
      <c r="G191" s="240">
        <f t="shared" si="13"/>
        <v>13.11</v>
      </c>
      <c r="H191" s="52" t="s">
        <v>387</v>
      </c>
      <c r="I191" s="52" t="s">
        <v>246</v>
      </c>
      <c r="J191" s="233">
        <v>1.5199486486163109E-5</v>
      </c>
      <c r="K191" s="27"/>
      <c r="L191" s="234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.75" customHeight="1">
      <c r="A192" s="65">
        <f t="shared" si="14"/>
        <v>187</v>
      </c>
      <c r="B192" s="66"/>
      <c r="C192" s="67" t="str">
        <f t="shared" si="11"/>
        <v>1CCOMECONO</v>
      </c>
      <c r="D192" s="67"/>
      <c r="E192" s="68">
        <f>+'CALCULO TARIFAS CC '!$Q$45</f>
        <v>1.038777515042727</v>
      </c>
      <c r="F192" s="238">
        <f t="shared" si="12"/>
        <v>4.8945989718075806E-3</v>
      </c>
      <c r="G192" s="240">
        <f t="shared" si="13"/>
        <v>4221.79</v>
      </c>
      <c r="H192" s="52" t="s">
        <v>387</v>
      </c>
      <c r="I192" s="52" t="s">
        <v>247</v>
      </c>
      <c r="J192" s="233">
        <v>4.8945989718075806E-3</v>
      </c>
      <c r="K192" s="27"/>
      <c r="L192" s="234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.75" customHeight="1">
      <c r="A193" s="65">
        <f t="shared" si="14"/>
        <v>188</v>
      </c>
      <c r="B193" s="66"/>
      <c r="C193" s="67" t="str">
        <f t="shared" si="11"/>
        <v>1CCOMIONEN</v>
      </c>
      <c r="D193" s="67"/>
      <c r="E193" s="68">
        <f>+'CALCULO TARIFAS CC '!$Q$45</f>
        <v>1.038777515042727</v>
      </c>
      <c r="F193" s="238">
        <f t="shared" si="12"/>
        <v>3.0134353414040894E-2</v>
      </c>
      <c r="G193" s="240">
        <f t="shared" si="13"/>
        <v>25992.09</v>
      </c>
      <c r="H193" s="52" t="s">
        <v>387</v>
      </c>
      <c r="I193" s="52" t="s">
        <v>248</v>
      </c>
      <c r="J193" s="233">
        <v>3.0134353414040894E-2</v>
      </c>
      <c r="K193" s="27"/>
      <c r="L193" s="234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.75" customHeight="1">
      <c r="A194" s="65">
        <f t="shared" si="14"/>
        <v>189</v>
      </c>
      <c r="B194" s="66"/>
      <c r="C194" s="67" t="str">
        <f t="shared" si="11"/>
        <v>1CCOMMAYEL</v>
      </c>
      <c r="D194" s="67"/>
      <c r="E194" s="68">
        <f>+'CALCULO TARIFAS CC '!$Q$45</f>
        <v>1.038777515042727</v>
      </c>
      <c r="F194" s="238">
        <f t="shared" si="12"/>
        <v>9.5135739835353981E-3</v>
      </c>
      <c r="G194" s="240">
        <f t="shared" si="13"/>
        <v>8205.84</v>
      </c>
      <c r="H194" s="52" t="s">
        <v>387</v>
      </c>
      <c r="I194" s="52" t="s">
        <v>249</v>
      </c>
      <c r="J194" s="233">
        <v>9.5135739835353981E-3</v>
      </c>
      <c r="K194" s="27"/>
      <c r="L194" s="234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.75" customHeight="1">
      <c r="A195" s="65">
        <f t="shared" si="14"/>
        <v>190</v>
      </c>
      <c r="B195" s="66"/>
      <c r="C195" s="67" t="str">
        <f t="shared" si="11"/>
        <v>1CCOMRECGE</v>
      </c>
      <c r="D195" s="67"/>
      <c r="E195" s="68">
        <f>+'CALCULO TARIFAS CC '!$Q$45</f>
        <v>1.038777515042727</v>
      </c>
      <c r="F195" s="238">
        <f t="shared" si="12"/>
        <v>5.4131398334356937E-3</v>
      </c>
      <c r="G195" s="240">
        <f t="shared" si="13"/>
        <v>4669.05</v>
      </c>
      <c r="H195" s="52" t="s">
        <v>387</v>
      </c>
      <c r="I195" s="52" t="s">
        <v>250</v>
      </c>
      <c r="J195" s="233">
        <v>5.4131398334356937E-3</v>
      </c>
      <c r="K195" s="27"/>
      <c r="L195" s="234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.75" customHeight="1">
      <c r="A196" s="65">
        <f t="shared" si="14"/>
        <v>191</v>
      </c>
      <c r="B196" s="66"/>
      <c r="C196" s="67" t="str">
        <f t="shared" si="11"/>
        <v>1CCOMSOLGU</v>
      </c>
      <c r="D196" s="67"/>
      <c r="E196" s="68">
        <f>+'CALCULO TARIFAS CC '!$Q$45</f>
        <v>1.038777515042727</v>
      </c>
      <c r="F196" s="238">
        <f t="shared" si="12"/>
        <v>6.235142219881324E-3</v>
      </c>
      <c r="G196" s="240">
        <f t="shared" si="13"/>
        <v>5378.06</v>
      </c>
      <c r="H196" s="52" t="s">
        <v>387</v>
      </c>
      <c r="I196" s="52" t="s">
        <v>251</v>
      </c>
      <c r="J196" s="233">
        <v>6.235142219881324E-3</v>
      </c>
      <c r="K196" s="27"/>
      <c r="L196" s="234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.75" customHeight="1">
      <c r="A197" s="65">
        <f t="shared" si="14"/>
        <v>192</v>
      </c>
      <c r="B197" s="66"/>
      <c r="C197" s="67" t="str">
        <f t="shared" si="11"/>
        <v>1DDISDIELO</v>
      </c>
      <c r="D197" s="67"/>
      <c r="E197" s="68">
        <f>+'CALCULO TARIFAS CC '!$Q$45</f>
        <v>1.038777515042727</v>
      </c>
      <c r="F197" s="238">
        <f t="shared" si="12"/>
        <v>0.1670952208309526</v>
      </c>
      <c r="G197" s="240">
        <f t="shared" si="13"/>
        <v>144126.37</v>
      </c>
      <c r="H197" s="52" t="s">
        <v>387</v>
      </c>
      <c r="I197" s="52" t="s">
        <v>252</v>
      </c>
      <c r="J197" s="233">
        <v>0.1670952208309526</v>
      </c>
      <c r="K197" s="27"/>
      <c r="L197" s="234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.75" customHeight="1">
      <c r="A198" s="65">
        <f t="shared" si="14"/>
        <v>193</v>
      </c>
      <c r="B198" s="66"/>
      <c r="C198" s="67" t="str">
        <f t="shared" si="11"/>
        <v>1DDISDISEL</v>
      </c>
      <c r="D198" s="67"/>
      <c r="E198" s="68">
        <f>+'CALCULO TARIFAS CC '!$Q$45</f>
        <v>1.038777515042727</v>
      </c>
      <c r="F198" s="238">
        <f t="shared" si="12"/>
        <v>0.11964830290576242</v>
      </c>
      <c r="G198" s="240">
        <f t="shared" si="13"/>
        <v>103201.49</v>
      </c>
      <c r="H198" s="52" t="s">
        <v>387</v>
      </c>
      <c r="I198" s="52" t="s">
        <v>253</v>
      </c>
      <c r="J198" s="233">
        <v>0.11964830290576242</v>
      </c>
      <c r="K198" s="27"/>
      <c r="L198" s="234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.75" customHeight="1">
      <c r="A199" s="65">
        <f t="shared" si="14"/>
        <v>194</v>
      </c>
      <c r="B199" s="66"/>
      <c r="C199" s="67" t="str">
        <f t="shared" si="11"/>
        <v>1DDISEMPEL</v>
      </c>
      <c r="D199" s="67"/>
      <c r="E199" s="68">
        <f>+'CALCULO TARIFAS CC '!$Q$45</f>
        <v>1.038777515042727</v>
      </c>
      <c r="F199" s="238">
        <f t="shared" si="12"/>
        <v>0.35534934946826502</v>
      </c>
      <c r="G199" s="240">
        <f t="shared" si="13"/>
        <v>306503.14</v>
      </c>
      <c r="H199" s="52" t="s">
        <v>387</v>
      </c>
      <c r="I199" s="52" t="s">
        <v>254</v>
      </c>
      <c r="J199" s="233">
        <v>0.35534934946826502</v>
      </c>
      <c r="K199" s="27"/>
      <c r="L199" s="234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.75" customHeight="1">
      <c r="A200" s="65">
        <f t="shared" si="14"/>
        <v>195</v>
      </c>
      <c r="B200" s="66"/>
      <c r="C200" s="67" t="str">
        <f t="shared" si="11"/>
        <v>1DDISEMREP</v>
      </c>
      <c r="D200" s="67"/>
      <c r="E200" s="68">
        <f>+'CALCULO TARIFAS CC '!$Q$45</f>
        <v>1.038777515042727</v>
      </c>
      <c r="F200" s="238">
        <f t="shared" si="12"/>
        <v>6.2167125462514949E-4</v>
      </c>
      <c r="G200" s="240">
        <f t="shared" si="13"/>
        <v>536.22</v>
      </c>
      <c r="H200" s="52" t="s">
        <v>387</v>
      </c>
      <c r="I200" s="52" t="s">
        <v>255</v>
      </c>
      <c r="J200" s="233">
        <v>6.2167125462514949E-4</v>
      </c>
      <c r="K200" s="27"/>
      <c r="L200" s="234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.75" customHeight="1">
      <c r="A201" s="65">
        <f t="shared" si="14"/>
        <v>196</v>
      </c>
      <c r="B201" s="66"/>
      <c r="C201" s="67" t="str">
        <f t="shared" si="11"/>
        <v>1GGDRAGAAC</v>
      </c>
      <c r="D201" s="67"/>
      <c r="E201" s="68">
        <f>+'CALCULO TARIFAS CC '!$Q$45</f>
        <v>1.038777515042727</v>
      </c>
      <c r="F201" s="238">
        <f t="shared" si="12"/>
        <v>3.0532836639680367E-8</v>
      </c>
      <c r="G201" s="240">
        <f t="shared" si="13"/>
        <v>0.03</v>
      </c>
      <c r="H201" s="52" t="s">
        <v>387</v>
      </c>
      <c r="I201" s="52" t="s">
        <v>256</v>
      </c>
      <c r="J201" s="233">
        <v>3.0532836639680367E-8</v>
      </c>
      <c r="K201" s="27"/>
      <c r="L201" s="234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.75" customHeight="1">
      <c r="A202" s="65">
        <f t="shared" si="14"/>
        <v>197</v>
      </c>
      <c r="B202" s="66"/>
      <c r="C202" s="67" t="str">
        <f t="shared" si="11"/>
        <v>1GGDRAGELC</v>
      </c>
      <c r="D202" s="67"/>
      <c r="E202" s="68">
        <f>+'CALCULO TARIFAS CC '!$Q$45</f>
        <v>1.038777515042727</v>
      </c>
      <c r="F202" s="238">
        <f t="shared" si="12"/>
        <v>1.1394542396668375E-6</v>
      </c>
      <c r="G202" s="240">
        <f t="shared" si="13"/>
        <v>0.98</v>
      </c>
      <c r="H202" s="52" t="s">
        <v>387</v>
      </c>
      <c r="I202" s="52" t="s">
        <v>257</v>
      </c>
      <c r="J202" s="233">
        <v>1.1394542396668375E-6</v>
      </c>
      <c r="K202" s="27"/>
      <c r="L202" s="234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.75" customHeight="1">
      <c r="A203" s="65">
        <f t="shared" si="14"/>
        <v>198</v>
      </c>
      <c r="B203" s="66"/>
      <c r="C203" s="67" t="str">
        <f t="shared" si="11"/>
        <v>1GGDRAGPIN</v>
      </c>
      <c r="D203" s="67"/>
      <c r="E203" s="68">
        <f>+'CALCULO TARIFAS CC '!$Q$45</f>
        <v>1.038777515042727</v>
      </c>
      <c r="F203" s="238">
        <f t="shared" si="12"/>
        <v>7.227775517313674E-7</v>
      </c>
      <c r="G203" s="240">
        <f t="shared" si="13"/>
        <v>0.62</v>
      </c>
      <c r="H203" s="52" t="s">
        <v>387</v>
      </c>
      <c r="I203" s="52" t="s">
        <v>258</v>
      </c>
      <c r="J203" s="233">
        <v>7.227775517313674E-7</v>
      </c>
      <c r="K203" s="27"/>
      <c r="L203" s="234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.75" customHeight="1">
      <c r="A204" s="65">
        <f t="shared" si="14"/>
        <v>199</v>
      </c>
      <c r="B204" s="66"/>
      <c r="C204" s="67" t="str">
        <f t="shared" si="11"/>
        <v>1GGDRAGRAL</v>
      </c>
      <c r="D204" s="67"/>
      <c r="E204" s="68">
        <f>+'CALCULO TARIFAS CC '!$Q$45</f>
        <v>1.038777515042727</v>
      </c>
      <c r="F204" s="238">
        <f t="shared" si="12"/>
        <v>7.0576414373710843E-7</v>
      </c>
      <c r="G204" s="240">
        <f t="shared" si="13"/>
        <v>0.61</v>
      </c>
      <c r="H204" s="52" t="s">
        <v>387</v>
      </c>
      <c r="I204" s="52" t="s">
        <v>259</v>
      </c>
      <c r="J204" s="233">
        <v>7.0576414373710843E-7</v>
      </c>
      <c r="K204" s="27"/>
      <c r="L204" s="234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.75" customHeight="1">
      <c r="A205" s="65">
        <f t="shared" si="14"/>
        <v>200</v>
      </c>
      <c r="B205" s="66"/>
      <c r="C205" s="67" t="str">
        <f t="shared" si="11"/>
        <v>1GGDRAGROG</v>
      </c>
      <c r="D205" s="67"/>
      <c r="E205" s="68">
        <f>+'CALCULO TARIFAS CC '!$Q$45</f>
        <v>1.038777515042727</v>
      </c>
      <c r="F205" s="238">
        <f t="shared" si="12"/>
        <v>2.4450401396435633E-6</v>
      </c>
      <c r="G205" s="240">
        <f t="shared" si="13"/>
        <v>2.11</v>
      </c>
      <c r="H205" s="52" t="s">
        <v>387</v>
      </c>
      <c r="I205" s="52" t="s">
        <v>260</v>
      </c>
      <c r="J205" s="233">
        <v>2.4450401396435633E-6</v>
      </c>
      <c r="K205" s="27"/>
      <c r="L205" s="234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.75" customHeight="1">
      <c r="A206" s="65">
        <f t="shared" si="14"/>
        <v>201</v>
      </c>
      <c r="B206" s="66"/>
      <c r="C206" s="67" t="str">
        <f t="shared" si="11"/>
        <v>1GGDRAGROP</v>
      </c>
      <c r="D206" s="67"/>
      <c r="E206" s="68">
        <f>+'CALCULO TARIFAS CC '!$Q$45</f>
        <v>1.038777515042727</v>
      </c>
      <c r="F206" s="238">
        <f t="shared" si="12"/>
        <v>5.7223715567380528E-8</v>
      </c>
      <c r="G206" s="240">
        <f t="shared" si="13"/>
        <v>0.05</v>
      </c>
      <c r="H206" s="52" t="s">
        <v>387</v>
      </c>
      <c r="I206" s="52" t="s">
        <v>261</v>
      </c>
      <c r="J206" s="233">
        <v>5.7223715567380528E-8</v>
      </c>
      <c r="K206" s="27"/>
      <c r="L206" s="234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.75" customHeight="1">
      <c r="A207" s="65">
        <f t="shared" si="14"/>
        <v>202</v>
      </c>
      <c r="B207" s="66"/>
      <c r="C207" s="67" t="str">
        <f t="shared" si="11"/>
        <v>1GGDRCAURE</v>
      </c>
      <c r="D207" s="67"/>
      <c r="E207" s="68">
        <f>+'CALCULO TARIFAS CC '!$Q$45</f>
        <v>1.038777515042727</v>
      </c>
      <c r="F207" s="238">
        <f t="shared" si="12"/>
        <v>3.1566687378963955E-9</v>
      </c>
      <c r="G207" s="240">
        <f t="shared" si="13"/>
        <v>0</v>
      </c>
      <c r="H207" s="52" t="s">
        <v>387</v>
      </c>
      <c r="I207" s="52" t="s">
        <v>262</v>
      </c>
      <c r="J207" s="233">
        <v>3.1566687378963955E-9</v>
      </c>
      <c r="K207" s="27"/>
      <c r="L207" s="234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.75" customHeight="1">
      <c r="A208" s="65">
        <f t="shared" si="14"/>
        <v>203</v>
      </c>
      <c r="B208" s="66"/>
      <c r="C208" s="67" t="str">
        <f t="shared" si="11"/>
        <v>1GGDRCOAGO</v>
      </c>
      <c r="D208" s="67"/>
      <c r="E208" s="68">
        <f>+'CALCULO TARIFAS CC '!$Q$45</f>
        <v>1.038777515042727</v>
      </c>
      <c r="F208" s="238">
        <f t="shared" si="12"/>
        <v>2.5936024948529309E-7</v>
      </c>
      <c r="G208" s="240">
        <f t="shared" si="13"/>
        <v>0.22</v>
      </c>
      <c r="H208" s="52" t="s">
        <v>387</v>
      </c>
      <c r="I208" s="52" t="s">
        <v>263</v>
      </c>
      <c r="J208" s="233">
        <v>2.5936024948529309E-7</v>
      </c>
      <c r="K208" s="27"/>
      <c r="L208" s="234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.75" customHeight="1">
      <c r="A209" s="65">
        <f t="shared" si="14"/>
        <v>204</v>
      </c>
      <c r="B209" s="66"/>
      <c r="C209" s="67" t="str">
        <f t="shared" si="11"/>
        <v>1GGDRCOMAP</v>
      </c>
      <c r="D209" s="67"/>
      <c r="E209" s="68">
        <f>+'CALCULO TARIFAS CC '!$Q$45</f>
        <v>1.038777515042727</v>
      </c>
      <c r="F209" s="238">
        <f t="shared" si="12"/>
        <v>6.1794317292175484E-9</v>
      </c>
      <c r="G209" s="240">
        <f t="shared" si="13"/>
        <v>0.01</v>
      </c>
      <c r="H209" s="52" t="s">
        <v>387</v>
      </c>
      <c r="I209" s="52" t="s">
        <v>264</v>
      </c>
      <c r="J209" s="233">
        <v>6.1794317292175484E-9</v>
      </c>
      <c r="K209" s="27"/>
      <c r="L209" s="234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.75" customHeight="1">
      <c r="A210" s="65">
        <f t="shared" si="14"/>
        <v>205</v>
      </c>
      <c r="B210" s="66"/>
      <c r="C210" s="67" t="str">
        <f t="shared" si="11"/>
        <v>1GGDRCONSM</v>
      </c>
      <c r="D210" s="67"/>
      <c r="E210" s="68">
        <f>+'CALCULO TARIFAS CC '!$Q$45</f>
        <v>1.038777515042727</v>
      </c>
      <c r="F210" s="238">
        <f t="shared" si="12"/>
        <v>1.2438738579480145E-6</v>
      </c>
      <c r="G210" s="240">
        <f t="shared" si="13"/>
        <v>1.07</v>
      </c>
      <c r="H210" s="52" t="s">
        <v>387</v>
      </c>
      <c r="I210" s="52" t="s">
        <v>265</v>
      </c>
      <c r="J210" s="233">
        <v>1.2438738579480145E-6</v>
      </c>
      <c r="K210" s="27"/>
      <c r="L210" s="234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.75" customHeight="1">
      <c r="A211" s="65">
        <f t="shared" si="14"/>
        <v>206</v>
      </c>
      <c r="B211" s="66"/>
      <c r="C211" s="67" t="str">
        <f t="shared" si="11"/>
        <v>1GGDRCORAL</v>
      </c>
      <c r="D211" s="67"/>
      <c r="E211" s="68">
        <f>+'CALCULO TARIFAS CC '!$Q$45</f>
        <v>1.038777515042727</v>
      </c>
      <c r="F211" s="238">
        <f t="shared" si="12"/>
        <v>2.6076754223070383E-7</v>
      </c>
      <c r="G211" s="240">
        <f t="shared" si="13"/>
        <v>0.22</v>
      </c>
      <c r="H211" s="52" t="s">
        <v>387</v>
      </c>
      <c r="I211" s="52" t="s">
        <v>266</v>
      </c>
      <c r="J211" s="233">
        <v>2.6076754223070383E-7</v>
      </c>
      <c r="K211" s="27"/>
      <c r="L211" s="234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.75" customHeight="1">
      <c r="A212" s="65">
        <f t="shared" si="14"/>
        <v>207</v>
      </c>
      <c r="B212" s="66"/>
      <c r="C212" s="67" t="str">
        <f t="shared" si="11"/>
        <v>1GGDRDELAU</v>
      </c>
      <c r="D212" s="67"/>
      <c r="E212" s="68">
        <f>+'CALCULO TARIFAS CC '!$Q$45</f>
        <v>1.038777515042727</v>
      </c>
      <c r="F212" s="238">
        <f t="shared" si="12"/>
        <v>4.6506080693746523E-6</v>
      </c>
      <c r="G212" s="240">
        <f t="shared" si="13"/>
        <v>4.01</v>
      </c>
      <c r="H212" s="52" t="s">
        <v>387</v>
      </c>
      <c r="I212" s="52" t="s">
        <v>267</v>
      </c>
      <c r="J212" s="233">
        <v>4.6506080693746523E-6</v>
      </c>
      <c r="K212" s="27"/>
      <c r="L212" s="234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.75" customHeight="1">
      <c r="A213" s="65">
        <f t="shared" si="14"/>
        <v>208</v>
      </c>
      <c r="B213" s="66"/>
      <c r="C213" s="67" t="str">
        <f t="shared" si="11"/>
        <v>1GGDRENREA</v>
      </c>
      <c r="D213" s="67"/>
      <c r="E213" s="68">
        <f>+'CALCULO TARIFAS CC '!$Q$45</f>
        <v>1.038777515042727</v>
      </c>
      <c r="F213" s="238">
        <f t="shared" si="12"/>
        <v>5.5282436236511747E-8</v>
      </c>
      <c r="G213" s="240">
        <f t="shared" si="13"/>
        <v>0.05</v>
      </c>
      <c r="H213" s="52" t="s">
        <v>387</v>
      </c>
      <c r="I213" s="52" t="s">
        <v>268</v>
      </c>
      <c r="J213" s="233">
        <v>5.5282436236511747E-8</v>
      </c>
      <c r="K213" s="27"/>
      <c r="L213" s="234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.75" customHeight="1">
      <c r="A214" s="65">
        <f t="shared" si="14"/>
        <v>209</v>
      </c>
      <c r="B214" s="66"/>
      <c r="C214" s="67" t="str">
        <f t="shared" si="11"/>
        <v>1GGDRGEELP</v>
      </c>
      <c r="D214" s="67"/>
      <c r="E214" s="68">
        <f>+'CALCULO TARIFAS CC '!$Q$45</f>
        <v>1.038777515042727</v>
      </c>
      <c r="F214" s="238">
        <f t="shared" si="12"/>
        <v>3.8093112755736042E-8</v>
      </c>
      <c r="G214" s="240">
        <f t="shared" si="13"/>
        <v>0.03</v>
      </c>
      <c r="H214" s="52" t="s">
        <v>387</v>
      </c>
      <c r="I214" s="52" t="s">
        <v>269</v>
      </c>
      <c r="J214" s="233">
        <v>3.8093112755736042E-8</v>
      </c>
      <c r="K214" s="27"/>
      <c r="L214" s="234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.75" customHeight="1">
      <c r="A215" s="65">
        <f t="shared" si="14"/>
        <v>210</v>
      </c>
      <c r="B215" s="66"/>
      <c r="C215" s="67" t="str">
        <f t="shared" si="11"/>
        <v>1GGDRGEENP</v>
      </c>
      <c r="D215" s="67"/>
      <c r="E215" s="68">
        <f>+'CALCULO TARIFAS CC '!$Q$45</f>
        <v>1.038777515042727</v>
      </c>
      <c r="F215" s="238">
        <f t="shared" si="12"/>
        <v>1.7883253513834783E-7</v>
      </c>
      <c r="G215" s="240">
        <f t="shared" si="13"/>
        <v>0.15</v>
      </c>
      <c r="H215" s="52" t="s">
        <v>387</v>
      </c>
      <c r="I215" s="52" t="s">
        <v>270</v>
      </c>
      <c r="J215" s="233">
        <v>1.7883253513834783E-7</v>
      </c>
      <c r="K215" s="27"/>
      <c r="L215" s="234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.75" customHeight="1">
      <c r="A216" s="65">
        <f t="shared" si="14"/>
        <v>211</v>
      </c>
      <c r="B216" s="66"/>
      <c r="C216" s="67" t="str">
        <f t="shared" si="11"/>
        <v>1GGDRGEVEL</v>
      </c>
      <c r="D216" s="67"/>
      <c r="E216" s="68">
        <f>+'CALCULO TARIFAS CC '!$Q$45</f>
        <v>1.038777515042727</v>
      </c>
      <c r="F216" s="238">
        <f t="shared" si="12"/>
        <v>1.934184946218778E-8</v>
      </c>
      <c r="G216" s="240">
        <f t="shared" si="13"/>
        <v>0.02</v>
      </c>
      <c r="H216" s="52" t="s">
        <v>387</v>
      </c>
      <c r="I216" s="52" t="s">
        <v>271</v>
      </c>
      <c r="J216" s="233">
        <v>1.934184946218778E-8</v>
      </c>
      <c r="K216" s="27"/>
      <c r="L216" s="234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.75" customHeight="1">
      <c r="A217" s="65">
        <f t="shared" si="14"/>
        <v>212</v>
      </c>
      <c r="B217" s="66"/>
      <c r="C217" s="67" t="str">
        <f t="shared" si="11"/>
        <v>1GGDRGRUCU</v>
      </c>
      <c r="D217" s="67"/>
      <c r="E217" s="68">
        <f>+'CALCULO TARIFAS CC '!$Q$45</f>
        <v>1.038777515042727</v>
      </c>
      <c r="F217" s="238">
        <f t="shared" si="12"/>
        <v>8.461419418985969E-8</v>
      </c>
      <c r="G217" s="240">
        <f t="shared" si="13"/>
        <v>7.0000000000000007E-2</v>
      </c>
      <c r="H217" s="52" t="s">
        <v>387</v>
      </c>
      <c r="I217" s="52" t="s">
        <v>272</v>
      </c>
      <c r="J217" s="233">
        <v>8.461419418985969E-8</v>
      </c>
      <c r="K217" s="27"/>
      <c r="L217" s="234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.75" customHeight="1">
      <c r="A218" s="65">
        <f t="shared" si="14"/>
        <v>213</v>
      </c>
      <c r="B218" s="66"/>
      <c r="C218" s="67" t="str">
        <f t="shared" si="11"/>
        <v>1GGDRHICAA</v>
      </c>
      <c r="D218" s="67"/>
      <c r="E218" s="68">
        <f>+'CALCULO TARIFAS CC '!$Q$45</f>
        <v>1.038777515042727</v>
      </c>
      <c r="F218" s="238">
        <f t="shared" si="12"/>
        <v>6.2703741669854622E-8</v>
      </c>
      <c r="G218" s="240">
        <f t="shared" si="13"/>
        <v>0.05</v>
      </c>
      <c r="H218" s="52" t="s">
        <v>387</v>
      </c>
      <c r="I218" s="52" t="s">
        <v>273</v>
      </c>
      <c r="J218" s="233">
        <v>6.2703741669854622E-8</v>
      </c>
      <c r="K218" s="27"/>
      <c r="L218" s="234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.75" customHeight="1">
      <c r="A219" s="65">
        <f t="shared" si="14"/>
        <v>214</v>
      </c>
      <c r="B219" s="66"/>
      <c r="C219" s="67" t="str">
        <f t="shared" si="11"/>
        <v>1GGDRHIDCH</v>
      </c>
      <c r="D219" s="67"/>
      <c r="E219" s="68">
        <f>+'CALCULO TARIFAS CC '!$Q$45</f>
        <v>1.038777515042727</v>
      </c>
      <c r="F219" s="238">
        <f t="shared" si="12"/>
        <v>4.9496333695261371E-7</v>
      </c>
      <c r="G219" s="240">
        <f t="shared" si="13"/>
        <v>0.43</v>
      </c>
      <c r="H219" s="52" t="s">
        <v>387</v>
      </c>
      <c r="I219" s="52" t="s">
        <v>274</v>
      </c>
      <c r="J219" s="233">
        <v>4.9496333695261371E-7</v>
      </c>
      <c r="K219" s="27"/>
      <c r="L219" s="234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.75" customHeight="1">
      <c r="A220" s="65">
        <f t="shared" si="14"/>
        <v>215</v>
      </c>
      <c r="B220" s="66"/>
      <c r="C220" s="67" t="str">
        <f t="shared" si="11"/>
        <v>1GGDRHIDMA</v>
      </c>
      <c r="D220" s="67"/>
      <c r="E220" s="68">
        <f>+'CALCULO TARIFAS CC '!$Q$45</f>
        <v>1.038777515042727</v>
      </c>
      <c r="F220" s="238">
        <f t="shared" si="12"/>
        <v>1.1644442236724133E-6</v>
      </c>
      <c r="G220" s="240">
        <f t="shared" si="13"/>
        <v>1</v>
      </c>
      <c r="H220" s="52" t="s">
        <v>387</v>
      </c>
      <c r="I220" s="52" t="s">
        <v>275</v>
      </c>
      <c r="J220" s="233">
        <v>1.1644442236724133E-6</v>
      </c>
      <c r="K220" s="27"/>
      <c r="L220" s="234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.75" customHeight="1">
      <c r="A221" s="65">
        <f t="shared" si="14"/>
        <v>216</v>
      </c>
      <c r="B221" s="66"/>
      <c r="C221" s="67" t="str">
        <f t="shared" si="11"/>
        <v>1GGDRHIDRL</v>
      </c>
      <c r="D221" s="67"/>
      <c r="E221" s="68">
        <f>+'CALCULO TARIFAS CC '!$Q$45</f>
        <v>1.038777515042727</v>
      </c>
      <c r="F221" s="238">
        <f t="shared" si="12"/>
        <v>8.1760144604624895E-8</v>
      </c>
      <c r="G221" s="240">
        <f t="shared" si="13"/>
        <v>7.0000000000000007E-2</v>
      </c>
      <c r="H221" s="52" t="s">
        <v>387</v>
      </c>
      <c r="I221" s="52" t="s">
        <v>276</v>
      </c>
      <c r="J221" s="233">
        <v>8.1760144604624895E-8</v>
      </c>
      <c r="K221" s="27"/>
      <c r="L221" s="234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.75" customHeight="1">
      <c r="A222" s="65">
        <f t="shared" si="14"/>
        <v>217</v>
      </c>
      <c r="B222" s="66"/>
      <c r="C222" s="67" t="str">
        <f t="shared" si="11"/>
        <v>1GGDRHIDRO</v>
      </c>
      <c r="D222" s="67"/>
      <c r="E222" s="68">
        <f>+'CALCULO TARIFAS CC '!$Q$45</f>
        <v>1.038777515042727</v>
      </c>
      <c r="F222" s="238">
        <f t="shared" si="12"/>
        <v>2.1958877849713805E-6</v>
      </c>
      <c r="G222" s="240">
        <f t="shared" si="13"/>
        <v>1.89</v>
      </c>
      <c r="H222" s="52" t="s">
        <v>387</v>
      </c>
      <c r="I222" s="52" t="s">
        <v>277</v>
      </c>
      <c r="J222" s="233">
        <v>2.1958877849713805E-6</v>
      </c>
      <c r="K222" s="27"/>
      <c r="L222" s="234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.75" customHeight="1">
      <c r="A223" s="65">
        <f t="shared" si="14"/>
        <v>218</v>
      </c>
      <c r="B223" s="66"/>
      <c r="C223" s="67" t="str">
        <f t="shared" si="11"/>
        <v>1GGDRHIDSA</v>
      </c>
      <c r="D223" s="67"/>
      <c r="E223" s="68">
        <f>+'CALCULO TARIFAS CC '!$Q$45</f>
        <v>1.038777515042727</v>
      </c>
      <c r="F223" s="238">
        <f t="shared" si="12"/>
        <v>3.1424646348256704E-7</v>
      </c>
      <c r="G223" s="240">
        <f t="shared" si="13"/>
        <v>0.27</v>
      </c>
      <c r="H223" s="52" t="s">
        <v>387</v>
      </c>
      <c r="I223" s="52" t="s">
        <v>278</v>
      </c>
      <c r="J223" s="233">
        <v>3.1424646348256704E-7</v>
      </c>
      <c r="K223" s="27"/>
      <c r="L223" s="234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.75" customHeight="1">
      <c r="A224" s="65">
        <f t="shared" si="14"/>
        <v>219</v>
      </c>
      <c r="B224" s="66"/>
      <c r="C224" s="67" t="str">
        <f t="shared" si="11"/>
        <v>1GGDRHIDSD</v>
      </c>
      <c r="D224" s="67"/>
      <c r="E224" s="68">
        <f>+'CALCULO TARIFAS CC '!$Q$45</f>
        <v>1.038777515042727</v>
      </c>
      <c r="F224" s="238">
        <f t="shared" si="12"/>
        <v>4.0171604177489363E-9</v>
      </c>
      <c r="G224" s="240">
        <f t="shared" si="13"/>
        <v>0</v>
      </c>
      <c r="H224" s="52" t="s">
        <v>387</v>
      </c>
      <c r="I224" s="52" t="s">
        <v>279</v>
      </c>
      <c r="J224" s="233">
        <v>4.0171604177489363E-9</v>
      </c>
      <c r="K224" s="27"/>
      <c r="L224" s="234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.75" customHeight="1">
      <c r="A225" s="65">
        <f t="shared" si="14"/>
        <v>220</v>
      </c>
      <c r="B225" s="66"/>
      <c r="C225" s="67" t="str">
        <f t="shared" si="11"/>
        <v>1GGDRHIDSM</v>
      </c>
      <c r="D225" s="67"/>
      <c r="E225" s="68">
        <f>+'CALCULO TARIFAS CC '!$Q$45</f>
        <v>1.038777515042727</v>
      </c>
      <c r="F225" s="238">
        <f t="shared" si="12"/>
        <v>5.3627087405198505E-8</v>
      </c>
      <c r="G225" s="240">
        <f t="shared" si="13"/>
        <v>0.05</v>
      </c>
      <c r="H225" s="52" t="s">
        <v>387</v>
      </c>
      <c r="I225" s="52" t="s">
        <v>280</v>
      </c>
      <c r="J225" s="233">
        <v>5.3627087405198505E-8</v>
      </c>
      <c r="K225" s="27"/>
      <c r="L225" s="234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.75" customHeight="1">
      <c r="A226" s="65">
        <f t="shared" si="14"/>
        <v>221</v>
      </c>
      <c r="B226" s="66"/>
      <c r="C226" s="67" t="str">
        <f t="shared" si="11"/>
        <v>1GGDRHIELB</v>
      </c>
      <c r="D226" s="67"/>
      <c r="E226" s="68">
        <f>+'CALCULO TARIFAS CC '!$Q$45</f>
        <v>1.038777515042727</v>
      </c>
      <c r="F226" s="238">
        <f t="shared" si="12"/>
        <v>5.5652722840135031E-6</v>
      </c>
      <c r="G226" s="240">
        <f t="shared" si="13"/>
        <v>4.8</v>
      </c>
      <c r="H226" s="52" t="s">
        <v>387</v>
      </c>
      <c r="I226" s="52" t="s">
        <v>281</v>
      </c>
      <c r="J226" s="233">
        <v>5.5652722840135031E-6</v>
      </c>
      <c r="K226" s="27"/>
      <c r="L226" s="234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.75" customHeight="1">
      <c r="A227" s="65">
        <f t="shared" si="14"/>
        <v>222</v>
      </c>
      <c r="B227" s="66"/>
      <c r="C227" s="67" t="str">
        <f t="shared" si="11"/>
        <v>1GGDRHIELC</v>
      </c>
      <c r="D227" s="67"/>
      <c r="E227" s="68">
        <f>+'CALCULO TARIFAS CC '!$Q$45</f>
        <v>1.038777515042727</v>
      </c>
      <c r="F227" s="238">
        <f t="shared" si="12"/>
        <v>9.0311733423703846E-8</v>
      </c>
      <c r="G227" s="240">
        <f t="shared" si="13"/>
        <v>0.08</v>
      </c>
      <c r="H227" s="52" t="s">
        <v>387</v>
      </c>
      <c r="I227" s="52" t="s">
        <v>282</v>
      </c>
      <c r="J227" s="233">
        <v>9.0311733423703846E-8</v>
      </c>
      <c r="K227" s="27"/>
      <c r="L227" s="234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.75" customHeight="1">
      <c r="A228" s="65">
        <f t="shared" si="14"/>
        <v>223</v>
      </c>
      <c r="B228" s="66"/>
      <c r="C228" s="67" t="str">
        <f t="shared" si="11"/>
        <v>1GGDRHISAA</v>
      </c>
      <c r="D228" s="67"/>
      <c r="E228" s="68">
        <f>+'CALCULO TARIFAS CC '!$Q$45</f>
        <v>1.038777515042727</v>
      </c>
      <c r="F228" s="238">
        <f t="shared" si="12"/>
        <v>1.8513445458533078E-6</v>
      </c>
      <c r="G228" s="240">
        <f t="shared" si="13"/>
        <v>1.6</v>
      </c>
      <c r="H228" s="52" t="s">
        <v>387</v>
      </c>
      <c r="I228" s="52" t="s">
        <v>283</v>
      </c>
      <c r="J228" s="233">
        <v>1.8513445458533078E-6</v>
      </c>
      <c r="K228" s="27"/>
      <c r="L228" s="234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.75" customHeight="1">
      <c r="A229" s="65">
        <f t="shared" si="14"/>
        <v>224</v>
      </c>
      <c r="B229" s="66"/>
      <c r="C229" s="67" t="str">
        <f t="shared" si="11"/>
        <v>1GGDRINDBI</v>
      </c>
      <c r="D229" s="67"/>
      <c r="E229" s="68">
        <f>+'CALCULO TARIFAS CC '!$Q$45</f>
        <v>1.038777515042727</v>
      </c>
      <c r="F229" s="238">
        <f t="shared" si="12"/>
        <v>2.0618784060651562E-6</v>
      </c>
      <c r="G229" s="240">
        <f t="shared" si="13"/>
        <v>1.78</v>
      </c>
      <c r="H229" s="52" t="s">
        <v>387</v>
      </c>
      <c r="I229" s="52" t="s">
        <v>284</v>
      </c>
      <c r="J229" s="233">
        <v>2.0618784060651562E-6</v>
      </c>
      <c r="K229" s="27"/>
      <c r="L229" s="234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.75" customHeight="1">
      <c r="A230" s="65">
        <f t="shared" si="14"/>
        <v>225</v>
      </c>
      <c r="B230" s="66"/>
      <c r="C230" s="67" t="str">
        <f t="shared" si="11"/>
        <v>1GGDRMONMA</v>
      </c>
      <c r="D230" s="67"/>
      <c r="E230" s="68">
        <f>+'CALCULO TARIFAS CC '!$Q$45</f>
        <v>1.038777515042727</v>
      </c>
      <c r="F230" s="238">
        <f t="shared" si="12"/>
        <v>3.5651632646856605E-8</v>
      </c>
      <c r="G230" s="240">
        <f t="shared" si="13"/>
        <v>0.03</v>
      </c>
      <c r="H230" s="52" t="s">
        <v>387</v>
      </c>
      <c r="I230" s="52" t="s">
        <v>285</v>
      </c>
      <c r="J230" s="233">
        <v>3.5651632646856605E-8</v>
      </c>
      <c r="K230" s="27"/>
      <c r="L230" s="234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.75" customHeight="1">
      <c r="A231" s="65">
        <f t="shared" si="14"/>
        <v>226</v>
      </c>
      <c r="B231" s="66"/>
      <c r="C231" s="67" t="str">
        <f t="shared" si="11"/>
        <v>1GGDROSCAN</v>
      </c>
      <c r="D231" s="67"/>
      <c r="E231" s="68">
        <f>+'CALCULO TARIFAS CC '!$Q$45</f>
        <v>1.038777515042727</v>
      </c>
      <c r="F231" s="238">
        <f t="shared" si="12"/>
        <v>6.0014042553758892E-7</v>
      </c>
      <c r="G231" s="240">
        <f t="shared" si="13"/>
        <v>0.52</v>
      </c>
      <c r="H231" s="52" t="s">
        <v>387</v>
      </c>
      <c r="I231" s="52" t="s">
        <v>286</v>
      </c>
      <c r="J231" s="233">
        <v>6.0014042553758892E-7</v>
      </c>
      <c r="K231" s="27"/>
      <c r="L231" s="234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.75" customHeight="1">
      <c r="A232" s="65">
        <f t="shared" si="14"/>
        <v>227</v>
      </c>
      <c r="B232" s="66"/>
      <c r="C232" s="67" t="str">
        <f t="shared" si="11"/>
        <v>1GGDRPRSOG</v>
      </c>
      <c r="D232" s="67"/>
      <c r="E232" s="68">
        <f>+'CALCULO TARIFAS CC '!$Q$45</f>
        <v>1.038777515042727</v>
      </c>
      <c r="F232" s="238">
        <f t="shared" si="12"/>
        <v>1.0577019404422422E-8</v>
      </c>
      <c r="G232" s="240">
        <f t="shared" si="13"/>
        <v>0.01</v>
      </c>
      <c r="H232" s="52" t="s">
        <v>387</v>
      </c>
      <c r="I232" s="52" t="s">
        <v>287</v>
      </c>
      <c r="J232" s="233">
        <v>1.0577019404422422E-8</v>
      </c>
      <c r="K232" s="27"/>
      <c r="L232" s="234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.75" customHeight="1">
      <c r="A233" s="65">
        <f t="shared" si="14"/>
        <v>228</v>
      </c>
      <c r="B233" s="66"/>
      <c r="C233" s="67" t="str">
        <f t="shared" si="11"/>
        <v>1GGDRPUNCI</v>
      </c>
      <c r="D233" s="67"/>
      <c r="E233" s="68">
        <f>+'CALCULO TARIFAS CC '!$Q$45</f>
        <v>1.038777515042727</v>
      </c>
      <c r="F233" s="238">
        <f t="shared" si="12"/>
        <v>8.7061975520140173E-8</v>
      </c>
      <c r="G233" s="240">
        <f t="shared" si="13"/>
        <v>0.08</v>
      </c>
      <c r="H233" s="52" t="s">
        <v>387</v>
      </c>
      <c r="I233" s="52" t="s">
        <v>288</v>
      </c>
      <c r="J233" s="233">
        <v>8.7061975520140173E-8</v>
      </c>
      <c r="K233" s="27"/>
      <c r="L233" s="234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.75" customHeight="1">
      <c r="A234" s="65">
        <f t="shared" si="14"/>
        <v>229</v>
      </c>
      <c r="B234" s="66"/>
      <c r="C234" s="67" t="str">
        <f t="shared" si="11"/>
        <v>1GGDRREGEN</v>
      </c>
      <c r="D234" s="67"/>
      <c r="E234" s="68">
        <f>+'CALCULO TARIFAS CC '!$Q$45</f>
        <v>1.038777515042727</v>
      </c>
      <c r="F234" s="238">
        <f t="shared" si="12"/>
        <v>2.5585647089861098E-5</v>
      </c>
      <c r="G234" s="240">
        <f t="shared" si="13"/>
        <v>22.07</v>
      </c>
      <c r="H234" s="52" t="s">
        <v>387</v>
      </c>
      <c r="I234" s="52" t="s">
        <v>289</v>
      </c>
      <c r="J234" s="233">
        <v>2.5585647089861098E-5</v>
      </c>
      <c r="K234" s="27"/>
      <c r="L234" s="234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.75" customHeight="1">
      <c r="A235" s="65">
        <f t="shared" si="14"/>
        <v>230</v>
      </c>
      <c r="B235" s="66"/>
      <c r="C235" s="67" t="str">
        <f t="shared" si="11"/>
        <v>1GGDRSERGE</v>
      </c>
      <c r="D235" s="67"/>
      <c r="E235" s="68">
        <f>+'CALCULO TARIFAS CC '!$Q$45</f>
        <v>1.038777515042727</v>
      </c>
      <c r="F235" s="238">
        <f t="shared" si="12"/>
        <v>1.6475813180880959E-8</v>
      </c>
      <c r="G235" s="240">
        <f t="shared" si="13"/>
        <v>0.01</v>
      </c>
      <c r="H235" s="52" t="s">
        <v>387</v>
      </c>
      <c r="I235" s="52" t="s">
        <v>290</v>
      </c>
      <c r="J235" s="233">
        <v>1.6475813180880959E-8</v>
      </c>
      <c r="K235" s="27"/>
      <c r="L235" s="234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.75" customHeight="1">
      <c r="A236" s="65">
        <f t="shared" si="14"/>
        <v>231</v>
      </c>
      <c r="B236" s="66"/>
      <c r="C236" s="67" t="str">
        <f t="shared" si="11"/>
        <v>1GGDRSIBOS</v>
      </c>
      <c r="D236" s="67"/>
      <c r="E236" s="68">
        <f>+'CALCULO TARIFAS CC '!$Q$45</f>
        <v>1.038777515042727</v>
      </c>
      <c r="F236" s="238">
        <f t="shared" si="12"/>
        <v>7.2053083950091195E-6</v>
      </c>
      <c r="G236" s="240">
        <f t="shared" si="13"/>
        <v>6.21</v>
      </c>
      <c r="H236" s="52" t="s">
        <v>387</v>
      </c>
      <c r="I236" s="52" t="s">
        <v>291</v>
      </c>
      <c r="J236" s="233">
        <v>7.2053083950091195E-6</v>
      </c>
      <c r="K236" s="27"/>
      <c r="L236" s="234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.75" customHeight="1">
      <c r="A237" s="65">
        <f t="shared" si="14"/>
        <v>232</v>
      </c>
      <c r="B237" s="66"/>
      <c r="C237" s="67" t="str">
        <f t="shared" si="11"/>
        <v>1GGDRTUNCA</v>
      </c>
      <c r="D237" s="67"/>
      <c r="E237" s="68">
        <f>+'CALCULO TARIFAS CC '!$Q$45</f>
        <v>1.038777515042727</v>
      </c>
      <c r="F237" s="238">
        <f t="shared" si="12"/>
        <v>3.519431045857011E-6</v>
      </c>
      <c r="G237" s="240">
        <f t="shared" si="13"/>
        <v>3.04</v>
      </c>
      <c r="H237" s="52" t="s">
        <v>387</v>
      </c>
      <c r="I237" s="52" t="s">
        <v>292</v>
      </c>
      <c r="J237" s="233">
        <v>3.519431045857011E-6</v>
      </c>
      <c r="K237" s="27"/>
      <c r="L237" s="234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.75" customHeight="1">
      <c r="A238" s="65">
        <f t="shared" si="14"/>
        <v>233</v>
      </c>
      <c r="B238" s="66"/>
      <c r="C238" s="67" t="str">
        <f t="shared" si="11"/>
        <v>1GGDRXOLPR</v>
      </c>
      <c r="D238" s="67"/>
      <c r="E238" s="68">
        <f>+'CALCULO TARIFAS CC '!$Q$45</f>
        <v>1.038777515042727</v>
      </c>
      <c r="F238" s="238">
        <f t="shared" si="12"/>
        <v>1.3152134522988015E-6</v>
      </c>
      <c r="G238" s="240">
        <f t="shared" si="13"/>
        <v>1.1299999999999999</v>
      </c>
      <c r="H238" s="52" t="s">
        <v>387</v>
      </c>
      <c r="I238" s="52" t="s">
        <v>293</v>
      </c>
      <c r="J238" s="233">
        <v>1.3152134522988015E-6</v>
      </c>
      <c r="K238" s="27"/>
      <c r="L238" s="234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.75" customHeight="1">
      <c r="A239" s="65">
        <f t="shared" si="14"/>
        <v>234</v>
      </c>
      <c r="B239" s="66"/>
      <c r="C239" s="67" t="str">
        <f t="shared" si="11"/>
        <v>1GGENAGENA</v>
      </c>
      <c r="D239" s="67"/>
      <c r="E239" s="68">
        <f>+'CALCULO TARIFAS CC '!$Q$45</f>
        <v>1.038777515042727</v>
      </c>
      <c r="F239" s="238">
        <f t="shared" si="12"/>
        <v>7.4644941964976702E-8</v>
      </c>
      <c r="G239" s="240">
        <f t="shared" si="13"/>
        <v>0.06</v>
      </c>
      <c r="H239" s="52" t="s">
        <v>387</v>
      </c>
      <c r="I239" s="52" t="s">
        <v>294</v>
      </c>
      <c r="J239" s="233">
        <v>7.4644941964976702E-8</v>
      </c>
      <c r="K239" s="27"/>
      <c r="L239" s="234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.75" customHeight="1">
      <c r="A240" s="65">
        <f t="shared" si="14"/>
        <v>235</v>
      </c>
      <c r="B240" s="66"/>
      <c r="C240" s="67" t="str">
        <f t="shared" si="11"/>
        <v>1GGENAGRPO</v>
      </c>
      <c r="D240" s="67"/>
      <c r="E240" s="68">
        <f>+'CALCULO TARIFAS CC '!$Q$45</f>
        <v>1.038777515042727</v>
      </c>
      <c r="F240" s="238">
        <f t="shared" si="12"/>
        <v>1.8541026725201714E-5</v>
      </c>
      <c r="G240" s="240">
        <f t="shared" si="13"/>
        <v>15.99</v>
      </c>
      <c r="H240" s="52" t="s">
        <v>387</v>
      </c>
      <c r="I240" s="52" t="s">
        <v>295</v>
      </c>
      <c r="J240" s="233">
        <v>1.8541026725201714E-5</v>
      </c>
      <c r="K240" s="27"/>
      <c r="L240" s="234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.75" customHeight="1">
      <c r="A241" s="65">
        <f t="shared" si="14"/>
        <v>236</v>
      </c>
      <c r="B241" s="66"/>
      <c r="C241" s="67" t="str">
        <f t="shared" si="11"/>
        <v>1GGENALENR</v>
      </c>
      <c r="D241" s="67"/>
      <c r="E241" s="68">
        <f>+'CALCULO TARIFAS CC '!$Q$45</f>
        <v>1.038777515042727</v>
      </c>
      <c r="F241" s="238">
        <f t="shared" si="12"/>
        <v>8.4206308498822137E-5</v>
      </c>
      <c r="G241" s="240">
        <f t="shared" si="13"/>
        <v>72.63</v>
      </c>
      <c r="H241" s="52" t="s">
        <v>387</v>
      </c>
      <c r="I241" s="52" t="s">
        <v>296</v>
      </c>
      <c r="J241" s="233">
        <v>8.4206308498822137E-5</v>
      </c>
      <c r="K241" s="27"/>
      <c r="L241" s="234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.75" customHeight="1">
      <c r="A242" s="65">
        <f t="shared" si="14"/>
        <v>237</v>
      </c>
      <c r="B242" s="66"/>
      <c r="C242" s="67" t="str">
        <f t="shared" si="11"/>
        <v>1GGENANACA</v>
      </c>
      <c r="D242" s="67"/>
      <c r="E242" s="68">
        <f>+'CALCULO TARIFAS CC '!$Q$45</f>
        <v>1.038777515042727</v>
      </c>
      <c r="F242" s="238">
        <f t="shared" si="12"/>
        <v>1.4109326153693616E-4</v>
      </c>
      <c r="G242" s="240">
        <f t="shared" si="13"/>
        <v>121.7</v>
      </c>
      <c r="H242" s="52" t="s">
        <v>387</v>
      </c>
      <c r="I242" s="52" t="s">
        <v>297</v>
      </c>
      <c r="J242" s="233">
        <v>1.4109326153693616E-4</v>
      </c>
      <c r="K242" s="27"/>
      <c r="L242" s="234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.75" customHeight="1">
      <c r="A243" s="65">
        <f t="shared" si="14"/>
        <v>238</v>
      </c>
      <c r="B243" s="66"/>
      <c r="C243" s="67" t="str">
        <f t="shared" si="11"/>
        <v>1GGENBIOEN</v>
      </c>
      <c r="D243" s="67"/>
      <c r="E243" s="68">
        <f>+'CALCULO TARIFAS CC '!$Q$45</f>
        <v>1.038777515042727</v>
      </c>
      <c r="F243" s="238">
        <f t="shared" si="12"/>
        <v>1.618481811655262E-6</v>
      </c>
      <c r="G243" s="240">
        <f t="shared" si="13"/>
        <v>1.4</v>
      </c>
      <c r="H243" s="52" t="s">
        <v>387</v>
      </c>
      <c r="I243" s="52" t="s">
        <v>298</v>
      </c>
      <c r="J243" s="233">
        <v>1.618481811655262E-6</v>
      </c>
      <c r="K243" s="27"/>
      <c r="L243" s="234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.75" customHeight="1">
      <c r="A244" s="65">
        <f t="shared" si="14"/>
        <v>239</v>
      </c>
      <c r="B244" s="66"/>
      <c r="C244" s="67" t="str">
        <f t="shared" si="11"/>
        <v>1GGENCAISA</v>
      </c>
      <c r="D244" s="67"/>
      <c r="E244" s="68">
        <f>+'CALCULO TARIFAS CC '!$Q$45</f>
        <v>1.038777515042727</v>
      </c>
      <c r="F244" s="238">
        <f t="shared" si="12"/>
        <v>1.6451212165522305E-5</v>
      </c>
      <c r="G244" s="240">
        <f t="shared" si="13"/>
        <v>14.19</v>
      </c>
      <c r="H244" s="52" t="s">
        <v>387</v>
      </c>
      <c r="I244" s="52" t="s">
        <v>299</v>
      </c>
      <c r="J244" s="233">
        <v>1.6451212165522305E-5</v>
      </c>
      <c r="K244" s="27"/>
      <c r="L244" s="234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.75" customHeight="1">
      <c r="A245" s="65">
        <f t="shared" si="14"/>
        <v>240</v>
      </c>
      <c r="B245" s="66"/>
      <c r="C245" s="67" t="str">
        <f t="shared" si="11"/>
        <v>1GGENCEAIG</v>
      </c>
      <c r="D245" s="67"/>
      <c r="E245" s="68">
        <f>+'CALCULO TARIFAS CC '!$Q$45</f>
        <v>1.038777515042727</v>
      </c>
      <c r="F245" s="238">
        <f t="shared" si="12"/>
        <v>2.3458072900583974E-5</v>
      </c>
      <c r="G245" s="240">
        <f t="shared" si="13"/>
        <v>20.23</v>
      </c>
      <c r="H245" s="52" t="s">
        <v>387</v>
      </c>
      <c r="I245" s="52" t="s">
        <v>300</v>
      </c>
      <c r="J245" s="233">
        <v>2.3458072900583974E-5</v>
      </c>
      <c r="K245" s="27"/>
      <c r="L245" s="234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.75" customHeight="1">
      <c r="A246" s="65">
        <f t="shared" si="14"/>
        <v>241</v>
      </c>
      <c r="B246" s="66"/>
      <c r="C246" s="67" t="str">
        <f t="shared" si="11"/>
        <v>1GGENCINMC</v>
      </c>
      <c r="D246" s="67"/>
      <c r="E246" s="68">
        <f>+'CALCULO TARIFAS CC '!$Q$45</f>
        <v>1.038777515042727</v>
      </c>
      <c r="F246" s="238">
        <f t="shared" si="12"/>
        <v>4.0109705077833404E-5</v>
      </c>
      <c r="G246" s="240">
        <f t="shared" si="13"/>
        <v>34.6</v>
      </c>
      <c r="H246" s="52" t="s">
        <v>387</v>
      </c>
      <c r="I246" s="52" t="s">
        <v>301</v>
      </c>
      <c r="J246" s="233">
        <v>4.0109705077833404E-5</v>
      </c>
      <c r="K246" s="27"/>
      <c r="L246" s="234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.75" customHeight="1">
      <c r="A247" s="65">
        <f t="shared" si="14"/>
        <v>242</v>
      </c>
      <c r="B247" s="66"/>
      <c r="C247" s="67" t="str">
        <f t="shared" si="11"/>
        <v>1GGENCOELL</v>
      </c>
      <c r="D247" s="67"/>
      <c r="E247" s="68">
        <f>+'CALCULO TARIFAS CC '!$Q$45</f>
        <v>1.038777515042727</v>
      </c>
      <c r="F247" s="238">
        <f t="shared" si="12"/>
        <v>4.8797166460734411E-4</v>
      </c>
      <c r="G247" s="240">
        <f t="shared" si="13"/>
        <v>420.9</v>
      </c>
      <c r="H247" s="52" t="s">
        <v>387</v>
      </c>
      <c r="I247" s="52" t="s">
        <v>302</v>
      </c>
      <c r="J247" s="233">
        <v>4.8797166460734411E-4</v>
      </c>
      <c r="K247" s="27"/>
      <c r="L247" s="234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.75" customHeight="1">
      <c r="A248" s="65">
        <f t="shared" si="14"/>
        <v>243</v>
      </c>
      <c r="B248" s="66"/>
      <c r="C248" s="67" t="str">
        <f t="shared" si="11"/>
        <v>1GGENELEGE</v>
      </c>
      <c r="D248" s="67"/>
      <c r="E248" s="68">
        <f>+'CALCULO TARIFAS CC '!$Q$45</f>
        <v>1.038777515042727</v>
      </c>
      <c r="F248" s="238">
        <f t="shared" si="12"/>
        <v>1.9929926535977277E-5</v>
      </c>
      <c r="G248" s="240">
        <f t="shared" si="13"/>
        <v>17.190000000000001</v>
      </c>
      <c r="H248" s="52" t="s">
        <v>387</v>
      </c>
      <c r="I248" s="52" t="s">
        <v>303</v>
      </c>
      <c r="J248" s="233">
        <v>1.9929926535977277E-5</v>
      </c>
      <c r="K248" s="27"/>
      <c r="L248" s="234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.75" customHeight="1">
      <c r="A249" s="65">
        <f t="shared" si="14"/>
        <v>244</v>
      </c>
      <c r="B249" s="66"/>
      <c r="C249" s="67" t="str">
        <f t="shared" si="11"/>
        <v>1GGENEMGEE</v>
      </c>
      <c r="D249" s="67"/>
      <c r="E249" s="68">
        <f>+'CALCULO TARIFAS CC '!$Q$45</f>
        <v>1.038777515042727</v>
      </c>
      <c r="F249" s="238">
        <f t="shared" si="12"/>
        <v>7.205072586290158E-2</v>
      </c>
      <c r="G249" s="240">
        <f t="shared" si="13"/>
        <v>62146.66</v>
      </c>
      <c r="H249" s="52" t="s">
        <v>387</v>
      </c>
      <c r="I249" s="52" t="s">
        <v>304</v>
      </c>
      <c r="J249" s="233">
        <v>7.205072586290158E-2</v>
      </c>
      <c r="K249" s="27"/>
      <c r="L249" s="234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.75" customHeight="1">
      <c r="A250" s="65">
        <f t="shared" si="14"/>
        <v>245</v>
      </c>
      <c r="B250" s="66"/>
      <c r="C250" s="67" t="str">
        <f t="shared" si="11"/>
        <v>1GGENENDEO</v>
      </c>
      <c r="D250" s="67"/>
      <c r="E250" s="68">
        <f>+'CALCULO TARIFAS CC '!$Q$45</f>
        <v>1.038777515042727</v>
      </c>
      <c r="F250" s="238">
        <f t="shared" si="12"/>
        <v>2.3377436545273597E-5</v>
      </c>
      <c r="G250" s="240">
        <f t="shared" si="13"/>
        <v>20.16</v>
      </c>
      <c r="H250" s="52" t="s">
        <v>387</v>
      </c>
      <c r="I250" s="52" t="s">
        <v>305</v>
      </c>
      <c r="J250" s="233">
        <v>2.3377436545273597E-5</v>
      </c>
      <c r="K250" s="27"/>
      <c r="L250" s="234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.75" customHeight="1">
      <c r="A251" s="65">
        <f t="shared" si="14"/>
        <v>246</v>
      </c>
      <c r="B251" s="66"/>
      <c r="C251" s="67" t="str">
        <f t="shared" si="11"/>
        <v>1GGENENLIG</v>
      </c>
      <c r="D251" s="67"/>
      <c r="E251" s="68">
        <f>+'CALCULO TARIFAS CC '!$Q$45</f>
        <v>1.038777515042727</v>
      </c>
      <c r="F251" s="238">
        <f t="shared" si="12"/>
        <v>1.9176473750784125E-6</v>
      </c>
      <c r="G251" s="240">
        <f t="shared" si="13"/>
        <v>1.65</v>
      </c>
      <c r="H251" s="52" t="s">
        <v>387</v>
      </c>
      <c r="I251" s="52" t="s">
        <v>306</v>
      </c>
      <c r="J251" s="233">
        <v>1.9176473750784125E-6</v>
      </c>
      <c r="K251" s="27"/>
      <c r="L251" s="234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.75" customHeight="1">
      <c r="A252" s="65">
        <f t="shared" si="14"/>
        <v>247</v>
      </c>
      <c r="B252" s="66"/>
      <c r="C252" s="67" t="str">
        <f t="shared" si="11"/>
        <v>1GGENESAES</v>
      </c>
      <c r="D252" s="67"/>
      <c r="E252" s="68">
        <f>+'CALCULO TARIFAS CC '!$Q$45</f>
        <v>1.038777515042727</v>
      </c>
      <c r="F252" s="238">
        <f t="shared" si="12"/>
        <v>2.5730571766726961E-5</v>
      </c>
      <c r="G252" s="240">
        <f t="shared" si="13"/>
        <v>22.19</v>
      </c>
      <c r="H252" s="52" t="s">
        <v>387</v>
      </c>
      <c r="I252" s="52" t="s">
        <v>307</v>
      </c>
      <c r="J252" s="233">
        <v>2.5730571766726961E-5</v>
      </c>
      <c r="K252" s="27"/>
      <c r="L252" s="234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.75" customHeight="1">
      <c r="A253" s="65">
        <f t="shared" si="14"/>
        <v>248</v>
      </c>
      <c r="B253" s="66"/>
      <c r="C253" s="67" t="str">
        <f t="shared" si="11"/>
        <v>1GGENESIES</v>
      </c>
      <c r="D253" s="67"/>
      <c r="E253" s="68">
        <f>+'CALCULO TARIFAS CC '!$Q$45</f>
        <v>1.038777515042727</v>
      </c>
      <c r="F253" s="238">
        <f t="shared" si="12"/>
        <v>9.6397421323893179E-5</v>
      </c>
      <c r="G253" s="240">
        <f t="shared" si="13"/>
        <v>83.15</v>
      </c>
      <c r="H253" s="52" t="s">
        <v>387</v>
      </c>
      <c r="I253" s="52" t="s">
        <v>308</v>
      </c>
      <c r="J253" s="233">
        <v>9.6397421323893179E-5</v>
      </c>
      <c r="K253" s="27"/>
      <c r="L253" s="234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.75" customHeight="1">
      <c r="A254" s="65">
        <f t="shared" si="14"/>
        <v>249</v>
      </c>
      <c r="B254" s="66"/>
      <c r="C254" s="67" t="str">
        <f t="shared" si="11"/>
        <v>1GGENGEELN</v>
      </c>
      <c r="D254" s="67"/>
      <c r="E254" s="68">
        <f>+'CALCULO TARIFAS CC '!$Q$45</f>
        <v>1.038777515042727</v>
      </c>
      <c r="F254" s="238">
        <f t="shared" si="12"/>
        <v>1.1594846353314341E-4</v>
      </c>
      <c r="G254" s="240">
        <f t="shared" si="13"/>
        <v>100.01</v>
      </c>
      <c r="H254" s="52" t="s">
        <v>387</v>
      </c>
      <c r="I254" s="52" t="s">
        <v>309</v>
      </c>
      <c r="J254" s="233">
        <v>1.1594846353314341E-4</v>
      </c>
      <c r="K254" s="27"/>
      <c r="L254" s="234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.75" customHeight="1">
      <c r="A255" s="65">
        <f t="shared" si="14"/>
        <v>250</v>
      </c>
      <c r="B255" s="66"/>
      <c r="C255" s="67" t="str">
        <f t="shared" si="11"/>
        <v>1GGENGENAT</v>
      </c>
      <c r="D255" s="67"/>
      <c r="E255" s="68">
        <f>+'CALCULO TARIFAS CC '!$Q$45</f>
        <v>1.038777515042727</v>
      </c>
      <c r="F255" s="238">
        <f t="shared" si="12"/>
        <v>2.5534713598506068E-6</v>
      </c>
      <c r="G255" s="240">
        <f t="shared" si="13"/>
        <v>2.2000000000000002</v>
      </c>
      <c r="H255" s="52" t="s">
        <v>387</v>
      </c>
      <c r="I255" s="52" t="s">
        <v>310</v>
      </c>
      <c r="J255" s="233">
        <v>2.5534713598506068E-6</v>
      </c>
      <c r="K255" s="27"/>
      <c r="L255" s="234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.75" customHeight="1">
      <c r="A256" s="65">
        <f t="shared" si="14"/>
        <v>251</v>
      </c>
      <c r="B256" s="66"/>
      <c r="C256" s="67" t="str">
        <f t="shared" si="11"/>
        <v>1GGENGENES</v>
      </c>
      <c r="D256" s="67"/>
      <c r="E256" s="68">
        <f>+'CALCULO TARIFAS CC '!$Q$45</f>
        <v>1.038777515042727</v>
      </c>
      <c r="F256" s="238">
        <f t="shared" si="12"/>
        <v>6.1592657252786489E-4</v>
      </c>
      <c r="G256" s="240">
        <f t="shared" si="13"/>
        <v>531.26</v>
      </c>
      <c r="H256" s="52" t="s">
        <v>387</v>
      </c>
      <c r="I256" s="52" t="s">
        <v>311</v>
      </c>
      <c r="J256" s="233">
        <v>6.1592657252786489E-4</v>
      </c>
      <c r="K256" s="27"/>
      <c r="L256" s="234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.75" customHeight="1">
      <c r="A257" s="65">
        <f t="shared" si="14"/>
        <v>252</v>
      </c>
      <c r="B257" s="66"/>
      <c r="C257" s="67" t="str">
        <f t="shared" si="11"/>
        <v>1GGENGENMO</v>
      </c>
      <c r="D257" s="67"/>
      <c r="E257" s="68">
        <f>+'CALCULO TARIFAS CC '!$Q$45</f>
        <v>1.038777515042727</v>
      </c>
      <c r="F257" s="238">
        <f t="shared" si="12"/>
        <v>4.3275316300698703E-6</v>
      </c>
      <c r="G257" s="240">
        <f t="shared" si="13"/>
        <v>3.73</v>
      </c>
      <c r="H257" s="52" t="s">
        <v>387</v>
      </c>
      <c r="I257" s="52" t="s">
        <v>312</v>
      </c>
      <c r="J257" s="233">
        <v>4.3275316300698703E-6</v>
      </c>
      <c r="K257" s="27"/>
      <c r="L257" s="234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.75" customHeight="1">
      <c r="A258" s="65">
        <f t="shared" si="14"/>
        <v>253</v>
      </c>
      <c r="B258" s="66"/>
      <c r="C258" s="67" t="str">
        <f t="shared" si="11"/>
        <v>1GGENGENOC</v>
      </c>
      <c r="D258" s="67"/>
      <c r="E258" s="68">
        <f>+'CALCULO TARIFAS CC '!$Q$45</f>
        <v>1.038777515042727</v>
      </c>
      <c r="F258" s="238">
        <f t="shared" si="12"/>
        <v>7.3919769745461298E-6</v>
      </c>
      <c r="G258" s="240">
        <f t="shared" si="13"/>
        <v>6.38</v>
      </c>
      <c r="H258" s="52" t="s">
        <v>387</v>
      </c>
      <c r="I258" s="52" t="s">
        <v>313</v>
      </c>
      <c r="J258" s="233">
        <v>7.3919769745461298E-6</v>
      </c>
      <c r="K258" s="27"/>
      <c r="L258" s="234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.75" customHeight="1">
      <c r="A259" s="65">
        <f t="shared" si="14"/>
        <v>254</v>
      </c>
      <c r="B259" s="66"/>
      <c r="C259" s="67" t="str">
        <f t="shared" si="11"/>
        <v>1GGENGRGEO</v>
      </c>
      <c r="D259" s="67"/>
      <c r="E259" s="68">
        <f>+'CALCULO TARIFAS CC '!$Q$45</f>
        <v>1.038777515042727</v>
      </c>
      <c r="F259" s="238">
        <f t="shared" si="12"/>
        <v>4.9227497219801642E-5</v>
      </c>
      <c r="G259" s="240">
        <f t="shared" si="13"/>
        <v>42.46</v>
      </c>
      <c r="H259" s="52" t="s">
        <v>387</v>
      </c>
      <c r="I259" s="52" t="s">
        <v>314</v>
      </c>
      <c r="J259" s="233">
        <v>4.9227497219801642E-5</v>
      </c>
      <c r="K259" s="27"/>
      <c r="L259" s="234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.75" customHeight="1">
      <c r="A260" s="65">
        <f t="shared" si="14"/>
        <v>255</v>
      </c>
      <c r="B260" s="66"/>
      <c r="C260" s="67" t="str">
        <f t="shared" si="11"/>
        <v>1GGENHIDCO</v>
      </c>
      <c r="D260" s="67"/>
      <c r="E260" s="68">
        <f>+'CALCULO TARIFAS CC '!$Q$45</f>
        <v>1.038777515042727</v>
      </c>
      <c r="F260" s="238">
        <f t="shared" si="12"/>
        <v>1.9690848324907289E-5</v>
      </c>
      <c r="G260" s="240">
        <f t="shared" si="13"/>
        <v>16.98</v>
      </c>
      <c r="H260" s="52" t="s">
        <v>387</v>
      </c>
      <c r="I260" s="52" t="s">
        <v>315</v>
      </c>
      <c r="J260" s="233">
        <v>1.9690848324907289E-5</v>
      </c>
      <c r="K260" s="27"/>
      <c r="L260" s="234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.75" customHeight="1">
      <c r="A261" s="65">
        <f t="shared" si="14"/>
        <v>256</v>
      </c>
      <c r="B261" s="66"/>
      <c r="C261" s="67" t="str">
        <f t="shared" si="11"/>
        <v>1GGENHIDRA</v>
      </c>
      <c r="D261" s="67"/>
      <c r="E261" s="68">
        <f>+'CALCULO TARIFAS CC '!$Q$45</f>
        <v>1.038777515042727</v>
      </c>
      <c r="F261" s="238">
        <f t="shared" si="12"/>
        <v>1.6158022388175889E-6</v>
      </c>
      <c r="G261" s="240">
        <f t="shared" si="13"/>
        <v>1.39</v>
      </c>
      <c r="H261" s="52" t="s">
        <v>387</v>
      </c>
      <c r="I261" s="52" t="s">
        <v>316</v>
      </c>
      <c r="J261" s="233">
        <v>1.6158022388175889E-6</v>
      </c>
      <c r="K261" s="27"/>
      <c r="L261" s="234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.75" customHeight="1">
      <c r="A262" s="65">
        <f t="shared" si="14"/>
        <v>257</v>
      </c>
      <c r="B262" s="66"/>
      <c r="C262" s="67" t="str">
        <f t="shared" si="11"/>
        <v>1GGENHIHIJ</v>
      </c>
      <c r="D262" s="67"/>
      <c r="E262" s="68">
        <f>+'CALCULO TARIFAS CC '!$Q$45</f>
        <v>1.038777515042727</v>
      </c>
      <c r="F262" s="238">
        <f t="shared" si="12"/>
        <v>7.0054234420334519E-6</v>
      </c>
      <c r="G262" s="240">
        <f t="shared" si="13"/>
        <v>6.04</v>
      </c>
      <c r="H262" s="52" t="s">
        <v>387</v>
      </c>
      <c r="I262" s="52" t="s">
        <v>317</v>
      </c>
      <c r="J262" s="233">
        <v>7.0054234420334519E-6</v>
      </c>
      <c r="K262" s="27"/>
      <c r="L262" s="234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.75" customHeight="1">
      <c r="A263" s="65">
        <f t="shared" si="14"/>
        <v>258</v>
      </c>
      <c r="B263" s="66"/>
      <c r="C263" s="67" t="str">
        <f t="shared" si="11"/>
        <v>1GGENHIVIA</v>
      </c>
      <c r="D263" s="67"/>
      <c r="E263" s="68">
        <f>+'CALCULO TARIFAS CC '!$Q$45</f>
        <v>1.038777515042727</v>
      </c>
      <c r="F263" s="238">
        <f t="shared" si="12"/>
        <v>2.9349795499096115E-9</v>
      </c>
      <c r="G263" s="240">
        <f t="shared" si="13"/>
        <v>0</v>
      </c>
      <c r="H263" s="52" t="s">
        <v>387</v>
      </c>
      <c r="I263" s="52" t="s">
        <v>318</v>
      </c>
      <c r="J263" s="233">
        <v>2.9349795499096115E-9</v>
      </c>
      <c r="K263" s="27"/>
      <c r="L263" s="234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.75" customHeight="1">
      <c r="A264" s="65">
        <f t="shared" si="14"/>
        <v>259</v>
      </c>
      <c r="B264" s="66"/>
      <c r="C264" s="67" t="str">
        <f t="shared" si="11"/>
        <v>1GGENHIXAC</v>
      </c>
      <c r="D264" s="67"/>
      <c r="E264" s="68">
        <f>+'CALCULO TARIFAS CC '!$Q$45</f>
        <v>1.038777515042727</v>
      </c>
      <c r="F264" s="238">
        <f t="shared" si="12"/>
        <v>2.5568778111371922E-4</v>
      </c>
      <c r="G264" s="240">
        <f t="shared" si="13"/>
        <v>220.54</v>
      </c>
      <c r="H264" s="52" t="s">
        <v>387</v>
      </c>
      <c r="I264" s="52" t="s">
        <v>319</v>
      </c>
      <c r="J264" s="233">
        <v>2.5568778111371922E-4</v>
      </c>
      <c r="K264" s="27"/>
      <c r="L264" s="234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.75" customHeight="1">
      <c r="A265" s="65">
        <f t="shared" si="14"/>
        <v>260</v>
      </c>
      <c r="B265" s="66"/>
      <c r="C265" s="67" t="str">
        <f t="shared" si="11"/>
        <v>1GGENINGMA</v>
      </c>
      <c r="D265" s="67"/>
      <c r="E265" s="68">
        <f>+'CALCULO TARIFAS CC '!$Q$45</f>
        <v>1.038777515042727</v>
      </c>
      <c r="F265" s="238">
        <f t="shared" si="12"/>
        <v>5.4933099397120626E-8</v>
      </c>
      <c r="G265" s="240">
        <f t="shared" si="13"/>
        <v>0.05</v>
      </c>
      <c r="H265" s="52" t="s">
        <v>387</v>
      </c>
      <c r="I265" s="52" t="s">
        <v>320</v>
      </c>
      <c r="J265" s="233">
        <v>5.4933099397120626E-8</v>
      </c>
      <c r="K265" s="27"/>
      <c r="L265" s="234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.75" customHeight="1">
      <c r="A266" s="65">
        <f t="shared" si="14"/>
        <v>261</v>
      </c>
      <c r="B266" s="66"/>
      <c r="C266" s="67" t="str">
        <f t="shared" si="11"/>
        <v>1GGENINGSD</v>
      </c>
      <c r="D266" s="67"/>
      <c r="E266" s="68">
        <f>+'CALCULO TARIFAS CC '!$Q$45</f>
        <v>1.038777515042727</v>
      </c>
      <c r="F266" s="238">
        <f t="shared" si="12"/>
        <v>1.7311971484363076E-6</v>
      </c>
      <c r="G266" s="240">
        <f t="shared" si="13"/>
        <v>1.49</v>
      </c>
      <c r="H266" s="52" t="s">
        <v>387</v>
      </c>
      <c r="I266" s="52" t="s">
        <v>321</v>
      </c>
      <c r="J266" s="233">
        <v>1.7311971484363076E-6</v>
      </c>
      <c r="K266" s="27"/>
      <c r="L266" s="234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.75" customHeight="1">
      <c r="A267" s="65">
        <f t="shared" si="14"/>
        <v>262</v>
      </c>
      <c r="B267" s="66"/>
      <c r="C267" s="67" t="str">
        <f t="shared" si="11"/>
        <v>1GGENINPAG</v>
      </c>
      <c r="D267" s="67"/>
      <c r="E267" s="68">
        <f>+'CALCULO TARIFAS CC '!$Q$45</f>
        <v>1.038777515042727</v>
      </c>
      <c r="F267" s="238">
        <f t="shared" si="12"/>
        <v>4.9072997066734529E-5</v>
      </c>
      <c r="G267" s="240">
        <f t="shared" si="13"/>
        <v>42.33</v>
      </c>
      <c r="H267" s="52" t="s">
        <v>387</v>
      </c>
      <c r="I267" s="52" t="s">
        <v>322</v>
      </c>
      <c r="J267" s="233">
        <v>4.9072997066734529E-5</v>
      </c>
      <c r="K267" s="27"/>
      <c r="L267" s="234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.75" customHeight="1">
      <c r="A268" s="65">
        <f t="shared" si="14"/>
        <v>263</v>
      </c>
      <c r="B268" s="66"/>
      <c r="C268" s="67" t="str">
        <f t="shared" si="11"/>
        <v>1GGENLUFEG</v>
      </c>
      <c r="D268" s="67"/>
      <c r="E268" s="68">
        <f>+'CALCULO TARIFAS CC '!$Q$45</f>
        <v>1.038777515042727</v>
      </c>
      <c r="F268" s="238">
        <f t="shared" si="12"/>
        <v>1.547697251035589E-4</v>
      </c>
      <c r="G268" s="240">
        <f t="shared" si="13"/>
        <v>133.5</v>
      </c>
      <c r="H268" s="52" t="s">
        <v>387</v>
      </c>
      <c r="I268" s="52" t="s">
        <v>323</v>
      </c>
      <c r="J268" s="233">
        <v>1.547697251035589E-4</v>
      </c>
      <c r="K268" s="27"/>
      <c r="L268" s="234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.75" customHeight="1">
      <c r="A269" s="65">
        <f t="shared" si="14"/>
        <v>264</v>
      </c>
      <c r="B269" s="66"/>
      <c r="C269" s="67" t="str">
        <f t="shared" si="11"/>
        <v>1GGENOEGYC</v>
      </c>
      <c r="D269" s="67"/>
      <c r="E269" s="68">
        <f>+'CALCULO TARIFAS CC '!$Q$45</f>
        <v>1.038777515042727</v>
      </c>
      <c r="F269" s="238">
        <f t="shared" si="12"/>
        <v>1.0211560220314434E-3</v>
      </c>
      <c r="G269" s="240">
        <f t="shared" si="13"/>
        <v>880.79</v>
      </c>
      <c r="H269" s="52" t="s">
        <v>387</v>
      </c>
      <c r="I269" s="52" t="s">
        <v>324</v>
      </c>
      <c r="J269" s="233">
        <v>1.0211560220314434E-3</v>
      </c>
      <c r="K269" s="27"/>
      <c r="L269" s="234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.75" customHeight="1">
      <c r="A270" s="65">
        <f t="shared" si="14"/>
        <v>265</v>
      </c>
      <c r="B270" s="66"/>
      <c r="C270" s="67" t="str">
        <f t="shared" si="11"/>
        <v>1GGENOXECO</v>
      </c>
      <c r="D270" s="67"/>
      <c r="E270" s="68">
        <f>+'CALCULO TARIFAS CC '!$Q$45</f>
        <v>1.038777515042727</v>
      </c>
      <c r="F270" s="238">
        <f t="shared" si="12"/>
        <v>8.8487352758992354E-6</v>
      </c>
      <c r="G270" s="240">
        <f t="shared" si="13"/>
        <v>7.63</v>
      </c>
      <c r="H270" s="52" t="s">
        <v>387</v>
      </c>
      <c r="I270" s="52" t="s">
        <v>325</v>
      </c>
      <c r="J270" s="233">
        <v>8.8487352758992354E-6</v>
      </c>
      <c r="K270" s="27"/>
      <c r="L270" s="234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.75" customHeight="1">
      <c r="A271" s="65">
        <f t="shared" si="14"/>
        <v>266</v>
      </c>
      <c r="B271" s="66"/>
      <c r="C271" s="67" t="str">
        <f t="shared" si="11"/>
        <v>1GGENPAPEL</v>
      </c>
      <c r="D271" s="67"/>
      <c r="E271" s="68">
        <f>+'CALCULO TARIFAS CC '!$Q$45</f>
        <v>1.038777515042727</v>
      </c>
      <c r="F271" s="238">
        <f t="shared" si="12"/>
        <v>1.3598263590546577E-5</v>
      </c>
      <c r="G271" s="240">
        <f t="shared" si="13"/>
        <v>11.73</v>
      </c>
      <c r="H271" s="52" t="s">
        <v>387</v>
      </c>
      <c r="I271" s="52" t="s">
        <v>326</v>
      </c>
      <c r="J271" s="233">
        <v>1.3598263590546577E-5</v>
      </c>
      <c r="K271" s="27"/>
      <c r="L271" s="234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.75" customHeight="1">
      <c r="A272" s="65">
        <f t="shared" si="14"/>
        <v>267</v>
      </c>
      <c r="B272" s="66"/>
      <c r="C272" s="67" t="str">
        <f t="shared" si="11"/>
        <v>1GGENPUQPL</v>
      </c>
      <c r="D272" s="67"/>
      <c r="E272" s="68">
        <f>+'CALCULO TARIFAS CC '!$Q$45</f>
        <v>1.038777515042727</v>
      </c>
      <c r="F272" s="238">
        <f t="shared" si="12"/>
        <v>3.740387786564685E-4</v>
      </c>
      <c r="G272" s="240">
        <f t="shared" si="13"/>
        <v>322.62</v>
      </c>
      <c r="H272" s="52" t="s">
        <v>387</v>
      </c>
      <c r="I272" s="52" t="s">
        <v>327</v>
      </c>
      <c r="J272" s="233">
        <v>3.740387786564685E-4</v>
      </c>
      <c r="K272" s="27"/>
      <c r="L272" s="234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.75" customHeight="1">
      <c r="A273" s="65">
        <f t="shared" si="14"/>
        <v>268</v>
      </c>
      <c r="B273" s="66"/>
      <c r="C273" s="67" t="str">
        <f t="shared" si="11"/>
        <v>1GGENRENGU</v>
      </c>
      <c r="D273" s="67"/>
      <c r="E273" s="68">
        <f>+'CALCULO TARIFAS CC '!$Q$45</f>
        <v>1.038777515042727</v>
      </c>
      <c r="F273" s="238">
        <f t="shared" si="12"/>
        <v>9.2162224168432734E-5</v>
      </c>
      <c r="G273" s="240">
        <f t="shared" si="13"/>
        <v>79.489999999999995</v>
      </c>
      <c r="H273" s="52" t="s">
        <v>387</v>
      </c>
      <c r="I273" s="52" t="s">
        <v>328</v>
      </c>
      <c r="J273" s="233">
        <v>9.2162224168432734E-5</v>
      </c>
      <c r="K273" s="27"/>
      <c r="L273" s="234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.75" customHeight="1">
      <c r="A274" s="65">
        <f t="shared" si="14"/>
        <v>269</v>
      </c>
      <c r="B274" s="66"/>
      <c r="C274" s="67" t="str">
        <f t="shared" si="11"/>
        <v>1GGENRNACE</v>
      </c>
      <c r="D274" s="67"/>
      <c r="E274" s="68">
        <f>+'CALCULO TARIFAS CC '!$Q$45</f>
        <v>1.038777515042727</v>
      </c>
      <c r="F274" s="238">
        <f t="shared" si="12"/>
        <v>5.5528956614130935E-5</v>
      </c>
      <c r="G274" s="240">
        <f t="shared" si="13"/>
        <v>47.9</v>
      </c>
      <c r="H274" s="52" t="s">
        <v>387</v>
      </c>
      <c r="I274" s="52" t="s">
        <v>329</v>
      </c>
      <c r="J274" s="233">
        <v>5.5528956614130935E-5</v>
      </c>
      <c r="K274" s="27"/>
      <c r="L274" s="234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.75" customHeight="1">
      <c r="A275" s="65">
        <f t="shared" si="14"/>
        <v>270</v>
      </c>
      <c r="B275" s="66"/>
      <c r="C275" s="67" t="str">
        <f t="shared" si="11"/>
        <v>1GGENSERCM</v>
      </c>
      <c r="D275" s="67"/>
      <c r="E275" s="68">
        <f>+'CALCULO TARIFAS CC '!$Q$45</f>
        <v>1.038777515042727</v>
      </c>
      <c r="F275" s="238">
        <f t="shared" si="12"/>
        <v>2.1295931643569794E-4</v>
      </c>
      <c r="G275" s="240">
        <f t="shared" si="13"/>
        <v>183.69</v>
      </c>
      <c r="H275" s="52" t="s">
        <v>387</v>
      </c>
      <c r="I275" s="52" t="s">
        <v>330</v>
      </c>
      <c r="J275" s="233">
        <v>2.1295931643569794E-4</v>
      </c>
      <c r="K275" s="27"/>
      <c r="L275" s="234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.75" customHeight="1">
      <c r="A276" s="65">
        <f t="shared" si="14"/>
        <v>271</v>
      </c>
      <c r="B276" s="66"/>
      <c r="C276" s="67" t="str">
        <f t="shared" si="11"/>
        <v>1GGENTECNO</v>
      </c>
      <c r="D276" s="67"/>
      <c r="E276" s="68">
        <f>+'CALCULO TARIFAS CC '!$Q$45</f>
        <v>1.038777515042727</v>
      </c>
      <c r="F276" s="238">
        <f t="shared" si="12"/>
        <v>6.8144439046359922E-8</v>
      </c>
      <c r="G276" s="240">
        <f t="shared" si="13"/>
        <v>0.06</v>
      </c>
      <c r="H276" s="52" t="s">
        <v>387</v>
      </c>
      <c r="I276" s="52" t="s">
        <v>331</v>
      </c>
      <c r="J276" s="233">
        <v>6.8144439046359922E-8</v>
      </c>
      <c r="K276" s="27"/>
      <c r="L276" s="234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.75" customHeight="1">
      <c r="A277" s="65">
        <f t="shared" si="14"/>
        <v>272</v>
      </c>
      <c r="B277" s="66"/>
      <c r="C277" s="67" t="str">
        <f t="shared" si="11"/>
        <v>1GGENTERMI</v>
      </c>
      <c r="D277" s="67"/>
      <c r="E277" s="68">
        <f>+'CALCULO TARIFAS CC '!$Q$45</f>
        <v>1.038777515042727</v>
      </c>
      <c r="F277" s="238">
        <f t="shared" si="12"/>
        <v>1.2210792422396238E-4</v>
      </c>
      <c r="G277" s="240">
        <f t="shared" si="13"/>
        <v>105.32</v>
      </c>
      <c r="H277" s="52" t="s">
        <v>387</v>
      </c>
      <c r="I277" s="52" t="s">
        <v>332</v>
      </c>
      <c r="J277" s="233">
        <v>1.2210792422396238E-4</v>
      </c>
      <c r="K277" s="27"/>
      <c r="L277" s="234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.75" customHeight="1">
      <c r="A278" s="65">
        <f t="shared" si="14"/>
        <v>273</v>
      </c>
      <c r="B278" s="66"/>
      <c r="C278" s="67" t="str">
        <f t="shared" si="11"/>
        <v>1GGENVIEBL</v>
      </c>
      <c r="D278" s="67"/>
      <c r="E278" s="68">
        <f>+'CALCULO TARIFAS CC '!$Q$45</f>
        <v>1.038777515042727</v>
      </c>
      <c r="F278" s="238">
        <f t="shared" si="12"/>
        <v>8.7917818551770902E-6</v>
      </c>
      <c r="G278" s="240">
        <f t="shared" si="13"/>
        <v>7.58</v>
      </c>
      <c r="H278" s="52" t="s">
        <v>387</v>
      </c>
      <c r="I278" s="52" t="s">
        <v>333</v>
      </c>
      <c r="J278" s="233">
        <v>8.7917818551770902E-6</v>
      </c>
      <c r="K278" s="27"/>
      <c r="L278" s="234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.75" customHeight="1">
      <c r="A279" s="65">
        <f t="shared" si="14"/>
        <v>274</v>
      </c>
      <c r="B279" s="66"/>
      <c r="C279" s="67" t="str">
        <f t="shared" si="11"/>
        <v>1TTRAEMPRR</v>
      </c>
      <c r="D279" s="67"/>
      <c r="E279" s="68">
        <f>+'CALCULO TARIFAS CC '!$Q$45</f>
        <v>1.038777515042727</v>
      </c>
      <c r="F279" s="238">
        <f t="shared" si="12"/>
        <v>1.4201732316436389E-5</v>
      </c>
      <c r="G279" s="240">
        <f t="shared" si="13"/>
        <v>12.25</v>
      </c>
      <c r="H279" s="52" t="s">
        <v>387</v>
      </c>
      <c r="I279" s="52" t="s">
        <v>334</v>
      </c>
      <c r="J279" s="233">
        <v>1.4201732316436389E-5</v>
      </c>
      <c r="K279" s="27"/>
      <c r="L279" s="234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.75" customHeight="1">
      <c r="A280" s="65">
        <f t="shared" si="14"/>
        <v>275</v>
      </c>
      <c r="B280" s="66"/>
      <c r="C280" s="67" t="str">
        <f t="shared" si="11"/>
        <v>1TTRAETCEE</v>
      </c>
      <c r="D280" s="67"/>
      <c r="E280" s="68">
        <f>+'CALCULO TARIFAS CC '!$Q$45</f>
        <v>1.038777515042727</v>
      </c>
      <c r="F280" s="238">
        <f t="shared" si="12"/>
        <v>5.8674855294345925E-4</v>
      </c>
      <c r="G280" s="240">
        <f t="shared" si="13"/>
        <v>506.09</v>
      </c>
      <c r="H280" s="52" t="s">
        <v>387</v>
      </c>
      <c r="I280" s="52" t="s">
        <v>335</v>
      </c>
      <c r="J280" s="233">
        <v>5.8674855294345925E-4</v>
      </c>
      <c r="K280" s="27"/>
      <c r="L280" s="234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.75" customHeight="1">
      <c r="A281" s="65">
        <f t="shared" si="14"/>
        <v>276</v>
      </c>
      <c r="B281" s="66"/>
      <c r="C281" s="67" t="str">
        <f t="shared" si="11"/>
        <v>1TTRATRELC</v>
      </c>
      <c r="D281" s="67"/>
      <c r="E281" s="68">
        <f>+'CALCULO TARIFAS CC '!$Q$45</f>
        <v>1.038777515042727</v>
      </c>
      <c r="F281" s="238">
        <f t="shared" si="12"/>
        <v>2.9094233388677097E-6</v>
      </c>
      <c r="G281" s="240">
        <f t="shared" si="13"/>
        <v>2.5099999999999998</v>
      </c>
      <c r="H281" s="52" t="s">
        <v>387</v>
      </c>
      <c r="I281" s="52" t="s">
        <v>336</v>
      </c>
      <c r="J281" s="233">
        <v>2.9094233388677097E-6</v>
      </c>
      <c r="K281" s="27"/>
      <c r="L281" s="234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.75" customHeight="1">
      <c r="A282" s="65">
        <f t="shared" si="14"/>
        <v>277</v>
      </c>
      <c r="B282" s="66"/>
      <c r="C282" s="67" t="str">
        <f t="shared" si="11"/>
        <v>1TTRATRENC</v>
      </c>
      <c r="D282" s="67"/>
      <c r="E282" s="68">
        <f>+'CALCULO TARIFAS CC '!$Q$45</f>
        <v>1.038777515042727</v>
      </c>
      <c r="F282" s="238">
        <f t="shared" si="12"/>
        <v>6.4639430049165267E-5</v>
      </c>
      <c r="G282" s="240">
        <f t="shared" si="13"/>
        <v>55.75</v>
      </c>
      <c r="H282" s="52" t="s">
        <v>387</v>
      </c>
      <c r="I282" s="52" t="s">
        <v>337</v>
      </c>
      <c r="J282" s="233">
        <v>6.4639430049165267E-5</v>
      </c>
      <c r="K282" s="27"/>
      <c r="L282" s="234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.75" customHeight="1">
      <c r="A283" s="65">
        <f t="shared" si="14"/>
        <v>278</v>
      </c>
      <c r="B283" s="66"/>
      <c r="C283" s="67" t="str">
        <f t="shared" si="11"/>
        <v>1TTRATRENR</v>
      </c>
      <c r="D283" s="67"/>
      <c r="E283" s="68">
        <f>+'CALCULO TARIFAS CC '!$Q$45</f>
        <v>1.038777515042727</v>
      </c>
      <c r="F283" s="238">
        <f t="shared" si="12"/>
        <v>7.350626487315411E-6</v>
      </c>
      <c r="G283" s="240">
        <f t="shared" si="13"/>
        <v>6.34</v>
      </c>
      <c r="H283" s="52" t="s">
        <v>387</v>
      </c>
      <c r="I283" s="52" t="s">
        <v>338</v>
      </c>
      <c r="J283" s="233">
        <v>7.350626487315411E-6</v>
      </c>
      <c r="K283" s="27"/>
      <c r="L283" s="234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.75" customHeight="1">
      <c r="A284" s="65">
        <f t="shared" si="14"/>
        <v>279</v>
      </c>
      <c r="B284" s="66"/>
      <c r="C284" s="67" t="str">
        <f t="shared" si="11"/>
        <v>1UGUSAGJIC</v>
      </c>
      <c r="D284" s="67"/>
      <c r="E284" s="68">
        <f>+'CALCULO TARIFAS CC '!$Q$45</f>
        <v>1.038777515042727</v>
      </c>
      <c r="F284" s="238">
        <f t="shared" si="12"/>
        <v>9.174149069545969E-5</v>
      </c>
      <c r="G284" s="240">
        <f t="shared" si="13"/>
        <v>79.13</v>
      </c>
      <c r="H284" s="52" t="s">
        <v>387</v>
      </c>
      <c r="I284" s="52" t="s">
        <v>339</v>
      </c>
      <c r="J284" s="233">
        <v>9.174149069545969E-5</v>
      </c>
      <c r="K284" s="27"/>
      <c r="L284" s="234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.75" customHeight="1">
      <c r="A285" s="65">
        <f t="shared" si="14"/>
        <v>280</v>
      </c>
      <c r="B285" s="66"/>
      <c r="C285" s="67" t="str">
        <f t="shared" si="11"/>
        <v>1UGUSEMGEE</v>
      </c>
      <c r="D285" s="67"/>
      <c r="E285" s="68">
        <f>+'CALCULO TARIFAS CC '!$Q$45</f>
        <v>1.038777515042727</v>
      </c>
      <c r="F285" s="238">
        <f t="shared" si="12"/>
        <v>1.3280039180129361E-4</v>
      </c>
      <c r="G285" s="240">
        <f t="shared" si="13"/>
        <v>114.55</v>
      </c>
      <c r="H285" s="52" t="s">
        <v>387</v>
      </c>
      <c r="I285" s="52" t="s">
        <v>340</v>
      </c>
      <c r="J285" s="233">
        <v>1.3280039180129361E-4</v>
      </c>
      <c r="K285" s="27"/>
      <c r="L285" s="234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.75" customHeight="1">
      <c r="A286" s="65">
        <f t="shared" si="14"/>
        <v>281</v>
      </c>
      <c r="B286" s="66"/>
      <c r="C286" s="67" t="str">
        <f t="shared" si="11"/>
        <v>1UGUSEPSTC</v>
      </c>
      <c r="D286" s="67"/>
      <c r="E286" s="68">
        <f>+'CALCULO TARIFAS CC '!$Q$45</f>
        <v>1.038777515042727</v>
      </c>
      <c r="F286" s="238">
        <f t="shared" si="12"/>
        <v>2.1037416578540231E-3</v>
      </c>
      <c r="G286" s="240">
        <f t="shared" si="13"/>
        <v>1814.56</v>
      </c>
      <c r="H286" s="52" t="s">
        <v>387</v>
      </c>
      <c r="I286" s="52" t="s">
        <v>341</v>
      </c>
      <c r="J286" s="233">
        <v>2.1037416578540231E-3</v>
      </c>
      <c r="K286" s="27"/>
      <c r="L286" s="234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.75" customHeight="1">
      <c r="A287" s="65">
        <f t="shared" si="14"/>
        <v>282</v>
      </c>
      <c r="B287" s="66"/>
      <c r="C287" s="67" t="str">
        <f t="shared" si="11"/>
        <v>1UGUSGUAMO</v>
      </c>
      <c r="D287" s="67"/>
      <c r="E287" s="68">
        <f>+'CALCULO TARIFAS CC '!$Q$45</f>
        <v>1.038777515042727</v>
      </c>
      <c r="F287" s="238">
        <f t="shared" si="12"/>
        <v>5.1764296109065087E-4</v>
      </c>
      <c r="G287" s="240">
        <f t="shared" si="13"/>
        <v>446.49</v>
      </c>
      <c r="H287" s="52" t="s">
        <v>387</v>
      </c>
      <c r="I287" s="52" t="s">
        <v>342</v>
      </c>
      <c r="J287" s="233">
        <v>5.1764296109065087E-4</v>
      </c>
      <c r="K287" s="27"/>
      <c r="L287" s="234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.75" customHeight="1">
      <c r="A288" s="65">
        <f t="shared" si="14"/>
        <v>283</v>
      </c>
      <c r="B288" s="66"/>
      <c r="C288" s="67" t="str">
        <f t="shared" si="11"/>
        <v>1UGUSINMRO</v>
      </c>
      <c r="D288" s="67"/>
      <c r="E288" s="68">
        <f>+'CALCULO TARIFAS CC '!$Q$45</f>
        <v>1.038777515042727</v>
      </c>
      <c r="F288" s="238">
        <f t="shared" si="12"/>
        <v>2.3053361536199421E-4</v>
      </c>
      <c r="G288" s="240">
        <f t="shared" si="13"/>
        <v>198.84</v>
      </c>
      <c r="H288" s="52" t="s">
        <v>387</v>
      </c>
      <c r="I288" s="52" t="s">
        <v>343</v>
      </c>
      <c r="J288" s="233">
        <v>2.3053361536199421E-4</v>
      </c>
      <c r="K288" s="27"/>
      <c r="L288" s="234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.75" customHeight="1">
      <c r="A289" s="65">
        <f t="shared" si="14"/>
        <v>284</v>
      </c>
      <c r="B289" s="66"/>
      <c r="C289" s="67" t="str">
        <f t="shared" si="11"/>
        <v>1UGUSIRTRA</v>
      </c>
      <c r="D289" s="67"/>
      <c r="E289" s="68">
        <f>+'CALCULO TARIFAS CC '!$Q$45</f>
        <v>1.038777515042727</v>
      </c>
      <c r="F289" s="238">
        <f t="shared" si="12"/>
        <v>1.467616106725499E-3</v>
      </c>
      <c r="G289" s="240">
        <f t="shared" si="13"/>
        <v>1265.8800000000001</v>
      </c>
      <c r="H289" s="52" t="s">
        <v>387</v>
      </c>
      <c r="I289" s="52" t="s">
        <v>344</v>
      </c>
      <c r="J289" s="233">
        <v>1.467616106725499E-3</v>
      </c>
      <c r="K289" s="27"/>
      <c r="L289" s="234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.75" customHeight="1">
      <c r="A290" s="65">
        <f t="shared" si="14"/>
        <v>285</v>
      </c>
      <c r="B290" s="66"/>
      <c r="C290" s="67" t="str">
        <f t="shared" si="11"/>
        <v>1UGUSOEGYC</v>
      </c>
      <c r="D290" s="67"/>
      <c r="E290" s="68">
        <f>+'CALCULO TARIFAS CC '!$Q$45</f>
        <v>1.038777515042727</v>
      </c>
      <c r="F290" s="238">
        <f t="shared" si="12"/>
        <v>1.5825475428736508E-5</v>
      </c>
      <c r="G290" s="240">
        <f t="shared" si="13"/>
        <v>13.65</v>
      </c>
      <c r="H290" s="52" t="s">
        <v>387</v>
      </c>
      <c r="I290" s="52" t="s">
        <v>345</v>
      </c>
      <c r="J290" s="233">
        <v>1.5825475428736508E-5</v>
      </c>
      <c r="K290" s="27"/>
      <c r="L290" s="234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.75" customHeight="1">
      <c r="A291" s="65">
        <f t="shared" si="14"/>
        <v>286</v>
      </c>
      <c r="B291" s="66"/>
      <c r="C291" s="67" t="str">
        <f t="shared" si="11"/>
        <v>1UGUSPAFDG</v>
      </c>
      <c r="D291" s="67"/>
      <c r="E291" s="68">
        <f>+'CALCULO TARIFAS CC '!$Q$45</f>
        <v>1.038777515042727</v>
      </c>
      <c r="F291" s="238">
        <f t="shared" si="12"/>
        <v>1.9550330582009261E-4</v>
      </c>
      <c r="G291" s="240">
        <f t="shared" si="13"/>
        <v>168.63</v>
      </c>
      <c r="H291" s="52" t="s">
        <v>387</v>
      </c>
      <c r="I291" s="52" t="s">
        <v>346</v>
      </c>
      <c r="J291" s="233">
        <v>1.9550330582009261E-4</v>
      </c>
      <c r="K291" s="27"/>
      <c r="L291" s="234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.75" customHeight="1">
      <c r="A292" s="65">
        <f t="shared" si="14"/>
        <v>287</v>
      </c>
      <c r="B292" s="66"/>
      <c r="C292" s="67" t="str">
        <f t="shared" si="11"/>
        <v>1UGUSTECOQ</v>
      </c>
      <c r="D292" s="67"/>
      <c r="E292" s="68">
        <f>+'CALCULO TARIFAS CC '!$Q$45</f>
        <v>1.038777515042727</v>
      </c>
      <c r="F292" s="238">
        <f t="shared" si="12"/>
        <v>5.9793992492791759E-4</v>
      </c>
      <c r="G292" s="240">
        <f t="shared" si="13"/>
        <v>515.75</v>
      </c>
      <c r="H292" s="52" t="s">
        <v>387</v>
      </c>
      <c r="I292" s="52" t="s">
        <v>347</v>
      </c>
      <c r="J292" s="233">
        <v>5.9793992492791759E-4</v>
      </c>
      <c r="K292" s="27"/>
      <c r="L292" s="234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.75" customHeight="1">
      <c r="A293" s="137"/>
      <c r="B293" s="139"/>
      <c r="C293" s="139" t="s">
        <v>404</v>
      </c>
      <c r="D293" s="139"/>
      <c r="E293" s="139"/>
      <c r="F293" s="271">
        <v>830341.73199999996</v>
      </c>
      <c r="G293" s="143">
        <f>SUM(G180:G292)</f>
        <v>862540.28999999992</v>
      </c>
      <c r="H293" s="52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.75" customHeight="1">
      <c r="A294" s="272"/>
      <c r="B294" s="53"/>
      <c r="C294" s="53"/>
      <c r="D294" s="53"/>
      <c r="E294" s="53"/>
      <c r="F294" s="273"/>
      <c r="G294" s="274"/>
      <c r="H294" s="52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.75" customHeight="1">
      <c r="A295" s="272"/>
      <c r="B295" s="53"/>
      <c r="C295" s="275" t="s">
        <v>434</v>
      </c>
      <c r="D295" s="275"/>
      <c r="E295" s="275"/>
      <c r="F295" s="276"/>
      <c r="G295" s="275"/>
      <c r="H295" s="52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.75" customHeight="1">
      <c r="A296" s="272"/>
      <c r="B296" s="53"/>
      <c r="C296" s="277" t="s">
        <v>350</v>
      </c>
      <c r="D296" s="278"/>
      <c r="E296" s="278" t="s">
        <v>435</v>
      </c>
      <c r="F296" s="279" t="s">
        <v>436</v>
      </c>
      <c r="G296" s="280" t="s">
        <v>437</v>
      </c>
      <c r="H296" s="52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.75" customHeight="1">
      <c r="A297" s="272"/>
      <c r="B297" s="53"/>
      <c r="C297" s="281" t="s">
        <v>438</v>
      </c>
      <c r="D297" s="282"/>
      <c r="E297" s="283">
        <f>+'CALCULO TARIFAS CC '!Q45</f>
        <v>1.038777515042727</v>
      </c>
      <c r="F297" s="284">
        <f>+F293</f>
        <v>830341.73199999996</v>
      </c>
      <c r="G297" s="285">
        <f>+ROUND(G293,2)</f>
        <v>862540.29</v>
      </c>
      <c r="H297" s="286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.75" customHeight="1">
      <c r="A298" s="272"/>
      <c r="B298" s="53"/>
      <c r="C298" s="287" t="s">
        <v>439</v>
      </c>
      <c r="D298" s="288"/>
      <c r="E298" s="289">
        <f>+'CALCULO TARIFAS CC '!R45</f>
        <v>1.8155929612464035</v>
      </c>
      <c r="F298" s="290">
        <f>+F179</f>
        <v>511588.86050000001</v>
      </c>
      <c r="G298" s="291">
        <f>+ROUND(G179,2)</f>
        <v>928837.15</v>
      </c>
      <c r="H298" s="286"/>
      <c r="I298" s="52"/>
      <c r="J298" s="52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.75" customHeight="1">
      <c r="A299" s="272"/>
      <c r="B299" s="53"/>
      <c r="C299" s="287" t="s">
        <v>440</v>
      </c>
      <c r="D299" s="288"/>
      <c r="E299" s="289">
        <f>+'CALCULO TARIFAS CC '!S45</f>
        <v>1.0510327773122119</v>
      </c>
      <c r="F299" s="290">
        <f>+F144</f>
        <v>660537.61239999998</v>
      </c>
      <c r="G299" s="291">
        <f>+ROUND(G144,2)</f>
        <v>694246.68</v>
      </c>
      <c r="H299" s="286"/>
      <c r="I299" s="52"/>
      <c r="J299" s="52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.75" customHeight="1">
      <c r="A300" s="272"/>
      <c r="B300" s="53"/>
      <c r="C300" s="287" t="s">
        <v>441</v>
      </c>
      <c r="D300" s="288"/>
      <c r="E300" s="289">
        <f>+'CALCULO TARIFAS CC '!T45</f>
        <v>1.1145381960703817</v>
      </c>
      <c r="F300" s="290">
        <f>+F143</f>
        <v>365981.89899999998</v>
      </c>
      <c r="G300" s="291">
        <f>+ROUND(G143,2)</f>
        <v>407900.76</v>
      </c>
      <c r="H300" s="286"/>
      <c r="I300" s="52"/>
      <c r="J300" s="52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.75" customHeight="1">
      <c r="A301" s="272"/>
      <c r="B301" s="53"/>
      <c r="C301" s="287" t="s">
        <v>442</v>
      </c>
      <c r="D301" s="288"/>
      <c r="E301" s="289">
        <f>+'CALCULO TARIFAS CC '!U45</f>
        <v>2.3114985894715812</v>
      </c>
      <c r="F301" s="290">
        <f>+F106</f>
        <v>712445.5</v>
      </c>
      <c r="G301" s="291">
        <f>+ROUND(G106,2)</f>
        <v>1646816.77</v>
      </c>
      <c r="H301" s="286"/>
      <c r="I301" s="52"/>
      <c r="J301" s="52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.75" customHeight="1">
      <c r="A302" s="272"/>
      <c r="B302" s="53"/>
      <c r="C302" s="292" t="s">
        <v>443</v>
      </c>
      <c r="D302" s="293"/>
      <c r="E302" s="294">
        <f>+'CALCULO TARIFAS CC '!V45</f>
        <v>1.2524713220447774</v>
      </c>
      <c r="F302" s="295">
        <f>+F105</f>
        <v>822888.55500000005</v>
      </c>
      <c r="G302" s="296">
        <f>+ROUND(G105,2)</f>
        <v>1030644.32</v>
      </c>
      <c r="H302" s="286"/>
      <c r="I302" s="52"/>
      <c r="J302" s="52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.75" customHeight="1">
      <c r="A303" s="272"/>
      <c r="B303" s="53"/>
      <c r="C303" s="53"/>
      <c r="D303" s="53"/>
      <c r="E303" s="53"/>
      <c r="F303" s="297">
        <f t="shared" ref="F303:G303" si="15">SUM(F297:F302)</f>
        <v>3903784.1589000002</v>
      </c>
      <c r="G303" s="298">
        <f t="shared" si="15"/>
        <v>5570985.9700000007</v>
      </c>
      <c r="H303" s="52"/>
      <c r="I303" s="52"/>
      <c r="J303" s="52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.75" customHeight="1">
      <c r="A304" s="272"/>
      <c r="B304" s="53"/>
      <c r="C304" s="53"/>
      <c r="D304" s="53"/>
      <c r="E304" s="53"/>
      <c r="F304" s="273"/>
      <c r="G304" s="299"/>
      <c r="H304" s="52"/>
      <c r="I304" s="52"/>
      <c r="J304" s="52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.75" customHeight="1">
      <c r="A305" s="53"/>
      <c r="B305" s="53"/>
      <c r="C305" s="53"/>
      <c r="D305" s="53"/>
      <c r="E305" s="53"/>
      <c r="F305" s="273"/>
      <c r="G305" s="273">
        <v>5581652.6900000004</v>
      </c>
      <c r="H305" s="52"/>
      <c r="I305" s="52"/>
      <c r="J305" s="52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.75" customHeight="1">
      <c r="A306" s="53"/>
      <c r="B306" s="53"/>
      <c r="C306" s="53"/>
      <c r="D306" s="53"/>
      <c r="E306" s="53"/>
      <c r="F306" s="273"/>
      <c r="G306" s="273"/>
      <c r="H306" s="52"/>
      <c r="I306" s="52"/>
      <c r="J306" s="52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.75" customHeight="1">
      <c r="A307" s="53"/>
      <c r="B307" s="53"/>
      <c r="C307" s="53"/>
      <c r="D307" s="53"/>
      <c r="E307" s="300"/>
      <c r="F307" s="301"/>
      <c r="G307" s="302">
        <f>+G303-G305</f>
        <v>-10666.719999999739</v>
      </c>
      <c r="H307" s="52"/>
      <c r="I307" s="52"/>
      <c r="J307" s="52"/>
      <c r="K307" s="53"/>
      <c r="L307" s="30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.75" customHeight="1">
      <c r="A308" s="53"/>
      <c r="B308" s="53"/>
      <c r="C308" s="53"/>
      <c r="D308" s="53"/>
      <c r="E308" s="300"/>
      <c r="F308" s="273"/>
      <c r="G308" s="302"/>
      <c r="H308" s="52"/>
      <c r="I308" s="52"/>
      <c r="J308" s="52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.75" customHeight="1">
      <c r="A309" s="53"/>
      <c r="B309" s="53"/>
      <c r="C309" s="53"/>
      <c r="D309" s="53"/>
      <c r="E309" s="300"/>
      <c r="F309" s="273"/>
      <c r="G309" s="273"/>
      <c r="H309" s="52"/>
      <c r="I309" s="52"/>
      <c r="J309" s="52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.75" customHeight="1">
      <c r="A310" s="53"/>
      <c r="B310" s="53"/>
      <c r="C310" s="53"/>
      <c r="D310" s="53"/>
      <c r="E310" s="300"/>
      <c r="F310" s="273"/>
      <c r="G310" s="304"/>
      <c r="H310" s="52"/>
      <c r="I310" s="52"/>
      <c r="J310" s="52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.75" customHeight="1">
      <c r="A311" s="53"/>
      <c r="B311" s="53"/>
      <c r="C311" s="53"/>
      <c r="D311" s="53"/>
      <c r="E311" s="300"/>
      <c r="F311" s="273"/>
      <c r="G311" s="273"/>
      <c r="H311" s="52"/>
      <c r="I311" s="52"/>
      <c r="J311" s="52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.75" customHeight="1">
      <c r="A312" s="53"/>
      <c r="B312" s="53"/>
      <c r="C312" s="53"/>
      <c r="D312" s="53"/>
      <c r="E312" s="53"/>
      <c r="F312" s="273"/>
      <c r="G312" s="305"/>
      <c r="H312" s="52"/>
      <c r="I312" s="52"/>
      <c r="J312" s="52"/>
      <c r="K312" s="306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.75" customHeight="1">
      <c r="A313" s="53"/>
      <c r="B313" s="53"/>
      <c r="C313" s="53"/>
      <c r="D313" s="53"/>
      <c r="E313" s="53"/>
      <c r="F313" s="273"/>
      <c r="G313" s="273"/>
      <c r="H313" s="52"/>
      <c r="I313" s="52"/>
      <c r="J313" s="52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.75" customHeight="1">
      <c r="A314" s="53"/>
      <c r="B314" s="53"/>
      <c r="C314" s="53"/>
      <c r="D314" s="53"/>
      <c r="E314" s="53"/>
      <c r="F314" s="273"/>
      <c r="G314" s="273"/>
      <c r="H314" s="52"/>
      <c r="I314" s="52"/>
      <c r="J314" s="52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.75" customHeight="1">
      <c r="A315" s="53"/>
      <c r="B315" s="53"/>
      <c r="C315" s="53"/>
      <c r="D315" s="53"/>
      <c r="E315" s="53"/>
      <c r="F315" s="273"/>
      <c r="G315" s="273"/>
      <c r="H315" s="52"/>
      <c r="I315" s="52"/>
      <c r="J315" s="52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.75" customHeight="1">
      <c r="A316" s="53"/>
      <c r="B316" s="53"/>
      <c r="C316" s="53"/>
      <c r="D316" s="53"/>
      <c r="E316" s="53"/>
      <c r="F316" s="273"/>
      <c r="G316" s="273"/>
      <c r="H316" s="52"/>
      <c r="I316" s="52"/>
      <c r="J316" s="52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.75" customHeight="1">
      <c r="A317" s="53"/>
      <c r="B317" s="53"/>
      <c r="C317" s="53"/>
      <c r="D317" s="53"/>
      <c r="E317" s="53"/>
      <c r="F317" s="273"/>
      <c r="G317" s="273"/>
      <c r="H317" s="52"/>
      <c r="I317" s="52"/>
      <c r="J317" s="52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.75" customHeight="1">
      <c r="A318" s="53"/>
      <c r="B318" s="53"/>
      <c r="C318" s="53"/>
      <c r="D318" s="53"/>
      <c r="E318" s="53"/>
      <c r="F318" s="273"/>
      <c r="G318" s="273"/>
      <c r="H318" s="52"/>
      <c r="I318" s="52"/>
      <c r="J318" s="52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.75" customHeight="1">
      <c r="A319" s="53"/>
      <c r="B319" s="53"/>
      <c r="C319" s="53"/>
      <c r="D319" s="53"/>
      <c r="E319" s="53"/>
      <c r="F319" s="273"/>
      <c r="G319" s="273"/>
      <c r="H319" s="52"/>
      <c r="I319" s="52"/>
      <c r="J319" s="52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.75" customHeight="1">
      <c r="A320" s="272"/>
      <c r="B320" s="53"/>
      <c r="C320" s="53"/>
      <c r="D320" s="53"/>
      <c r="E320" s="53"/>
      <c r="F320" s="273"/>
      <c r="G320" s="273"/>
      <c r="H320" s="52"/>
      <c r="I320" s="52"/>
      <c r="J320" s="52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.75" customHeight="1">
      <c r="A321" s="272"/>
      <c r="B321" s="53"/>
      <c r="C321" s="53"/>
      <c r="D321" s="53"/>
      <c r="E321" s="53"/>
      <c r="F321" s="273"/>
      <c r="G321" s="273"/>
      <c r="H321" s="52"/>
      <c r="I321" s="52"/>
      <c r="J321" s="52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.75" customHeight="1">
      <c r="A322" s="272"/>
      <c r="B322" s="53"/>
      <c r="C322" s="53"/>
      <c r="D322" s="53"/>
      <c r="E322" s="53"/>
      <c r="F322" s="53"/>
      <c r="G322" s="53"/>
      <c r="H322" s="52"/>
      <c r="I322" s="52"/>
      <c r="J322" s="52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.75" customHeight="1">
      <c r="A323" s="272"/>
      <c r="B323" s="53"/>
      <c r="C323" s="53"/>
      <c r="D323" s="53"/>
      <c r="E323" s="53"/>
      <c r="F323" s="273"/>
      <c r="G323" s="274"/>
      <c r="H323" s="52"/>
      <c r="I323" s="52"/>
      <c r="J323" s="52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.75" customHeight="1">
      <c r="A324" s="272"/>
      <c r="B324" s="53"/>
      <c r="C324" s="53"/>
      <c r="D324" s="53"/>
      <c r="E324" s="53"/>
      <c r="F324" s="273"/>
      <c r="G324" s="274"/>
      <c r="H324" s="52"/>
      <c r="I324" s="52"/>
      <c r="J324" s="52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.75" customHeight="1">
      <c r="A325" s="272"/>
      <c r="B325" s="53"/>
      <c r="C325" s="53"/>
      <c r="D325" s="53"/>
      <c r="E325" s="53"/>
      <c r="F325" s="273"/>
      <c r="G325" s="274"/>
      <c r="H325" s="52"/>
      <c r="I325" s="52"/>
      <c r="J325" s="52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.75" customHeight="1">
      <c r="A326" s="272"/>
      <c r="B326" s="53"/>
      <c r="C326" s="53"/>
      <c r="D326" s="53"/>
      <c r="E326" s="53"/>
      <c r="F326" s="273"/>
      <c r="G326" s="274"/>
      <c r="H326" s="52"/>
      <c r="I326" s="52"/>
      <c r="J326" s="52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.75" customHeight="1">
      <c r="A327" s="272"/>
      <c r="B327" s="53"/>
      <c r="C327" s="53"/>
      <c r="D327" s="53"/>
      <c r="E327" s="53"/>
      <c r="F327" s="273"/>
      <c r="G327" s="274"/>
      <c r="H327" s="52"/>
      <c r="I327" s="52"/>
      <c r="J327" s="52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.75" customHeight="1">
      <c r="A328" s="272"/>
      <c r="B328" s="53"/>
      <c r="C328" s="53"/>
      <c r="D328" s="53"/>
      <c r="E328" s="53"/>
      <c r="F328" s="273"/>
      <c r="G328" s="274"/>
      <c r="H328" s="52"/>
      <c r="I328" s="52"/>
      <c r="J328" s="52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.75" customHeight="1">
      <c r="A329" s="272"/>
      <c r="B329" s="53"/>
      <c r="C329" s="53"/>
      <c r="D329" s="53"/>
      <c r="E329" s="53"/>
      <c r="F329" s="273"/>
      <c r="G329" s="274"/>
      <c r="H329" s="52"/>
      <c r="I329" s="52"/>
      <c r="J329" s="52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.75" customHeight="1">
      <c r="A330" s="272"/>
      <c r="B330" s="53"/>
      <c r="C330" s="53"/>
      <c r="D330" s="53"/>
      <c r="E330" s="53"/>
      <c r="F330" s="273"/>
      <c r="G330" s="274"/>
      <c r="H330" s="52"/>
      <c r="I330" s="52"/>
      <c r="J330" s="52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.75" customHeight="1">
      <c r="A331" s="272"/>
      <c r="B331" s="53"/>
      <c r="C331" s="53"/>
      <c r="D331" s="53"/>
      <c r="E331" s="53"/>
      <c r="F331" s="273"/>
      <c r="G331" s="274"/>
      <c r="H331" s="52"/>
      <c r="I331" s="52"/>
      <c r="J331" s="52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.75" customHeight="1">
      <c r="A332" s="272"/>
      <c r="B332" s="53"/>
      <c r="C332" s="53"/>
      <c r="D332" s="53"/>
      <c r="E332" s="53"/>
      <c r="F332" s="273"/>
      <c r="G332" s="274"/>
      <c r="H332" s="52"/>
      <c r="I332" s="52"/>
      <c r="J332" s="52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.75" customHeight="1">
      <c r="A333" s="272"/>
      <c r="B333" s="53"/>
      <c r="C333" s="53"/>
      <c r="D333" s="53"/>
      <c r="E333" s="53"/>
      <c r="F333" s="273"/>
      <c r="G333" s="274"/>
      <c r="H333" s="52"/>
      <c r="I333" s="52"/>
      <c r="J333" s="52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.75" customHeight="1">
      <c r="A334" s="272"/>
      <c r="B334" s="53"/>
      <c r="C334" s="53"/>
      <c r="D334" s="53"/>
      <c r="E334" s="53"/>
      <c r="F334" s="273"/>
      <c r="G334" s="274"/>
      <c r="H334" s="52"/>
      <c r="I334" s="52"/>
      <c r="J334" s="52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.75" customHeight="1">
      <c r="A335" s="272"/>
      <c r="B335" s="53"/>
      <c r="C335" s="53"/>
      <c r="D335" s="53"/>
      <c r="E335" s="53"/>
      <c r="F335" s="273"/>
      <c r="G335" s="274"/>
      <c r="H335" s="52"/>
      <c r="I335" s="52"/>
      <c r="J335" s="52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.75" customHeight="1">
      <c r="A336" s="272"/>
      <c r="B336" s="53"/>
      <c r="C336" s="53"/>
      <c r="D336" s="53"/>
      <c r="E336" s="53"/>
      <c r="F336" s="273"/>
      <c r="G336" s="274"/>
      <c r="H336" s="52"/>
      <c r="I336" s="52"/>
      <c r="J336" s="52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.75" customHeight="1">
      <c r="A337" s="272"/>
      <c r="B337" s="53"/>
      <c r="C337" s="53"/>
      <c r="D337" s="53"/>
      <c r="E337" s="53"/>
      <c r="F337" s="273"/>
      <c r="G337" s="274"/>
      <c r="H337" s="52"/>
      <c r="I337" s="52"/>
      <c r="J337" s="52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.75" customHeight="1">
      <c r="A338" s="272"/>
      <c r="B338" s="53"/>
      <c r="C338" s="53"/>
      <c r="D338" s="53"/>
      <c r="E338" s="53"/>
      <c r="F338" s="273"/>
      <c r="G338" s="274"/>
      <c r="H338" s="52"/>
      <c r="I338" s="52"/>
      <c r="J338" s="52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.75" customHeight="1">
      <c r="A339" s="272"/>
      <c r="B339" s="53"/>
      <c r="C339" s="53"/>
      <c r="D339" s="53"/>
      <c r="E339" s="53"/>
      <c r="F339" s="273"/>
      <c r="G339" s="274"/>
      <c r="H339" s="52"/>
      <c r="I339" s="52"/>
      <c r="J339" s="52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.75" customHeight="1">
      <c r="A340" s="272"/>
      <c r="B340" s="53"/>
      <c r="C340" s="53"/>
      <c r="D340" s="53"/>
      <c r="E340" s="53"/>
      <c r="F340" s="273"/>
      <c r="G340" s="274"/>
      <c r="H340" s="52"/>
      <c r="I340" s="52"/>
      <c r="J340" s="52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.75" customHeight="1">
      <c r="A341" s="272"/>
      <c r="B341" s="53"/>
      <c r="C341" s="53"/>
      <c r="D341" s="53"/>
      <c r="E341" s="53"/>
      <c r="F341" s="273"/>
      <c r="G341" s="274"/>
      <c r="H341" s="52"/>
      <c r="I341" s="52"/>
      <c r="J341" s="52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.75" customHeight="1">
      <c r="A342" s="272"/>
      <c r="B342" s="53"/>
      <c r="C342" s="53"/>
      <c r="D342" s="53"/>
      <c r="E342" s="53"/>
      <c r="F342" s="273"/>
      <c r="G342" s="274"/>
      <c r="H342" s="52"/>
      <c r="I342" s="52"/>
      <c r="J342" s="52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.75" customHeight="1">
      <c r="A343" s="272"/>
      <c r="B343" s="53"/>
      <c r="C343" s="53"/>
      <c r="D343" s="53"/>
      <c r="E343" s="53"/>
      <c r="F343" s="273"/>
      <c r="G343" s="274"/>
      <c r="H343" s="52"/>
      <c r="I343" s="52"/>
      <c r="J343" s="52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.75" customHeight="1">
      <c r="A344" s="272"/>
      <c r="B344" s="53"/>
      <c r="C344" s="53"/>
      <c r="D344" s="53"/>
      <c r="E344" s="53"/>
      <c r="F344" s="273"/>
      <c r="G344" s="274"/>
      <c r="H344" s="52"/>
      <c r="I344" s="52"/>
      <c r="J344" s="52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.75" customHeight="1">
      <c r="A345" s="272"/>
      <c r="B345" s="53"/>
      <c r="C345" s="53"/>
      <c r="D345" s="53"/>
      <c r="E345" s="53"/>
      <c r="F345" s="273"/>
      <c r="G345" s="274"/>
      <c r="H345" s="52"/>
      <c r="I345" s="52"/>
      <c r="J345" s="52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.75" customHeight="1">
      <c r="A346" s="272"/>
      <c r="B346" s="53"/>
      <c r="C346" s="53"/>
      <c r="D346" s="53"/>
      <c r="E346" s="53"/>
      <c r="F346" s="273"/>
      <c r="G346" s="274"/>
      <c r="H346" s="52"/>
      <c r="I346" s="52"/>
      <c r="J346" s="52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.75" customHeight="1">
      <c r="A347" s="272"/>
      <c r="B347" s="53"/>
      <c r="C347" s="53"/>
      <c r="D347" s="53"/>
      <c r="E347" s="53"/>
      <c r="F347" s="273"/>
      <c r="G347" s="274"/>
      <c r="H347" s="52"/>
      <c r="I347" s="52"/>
      <c r="J347" s="52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.75" customHeight="1">
      <c r="A348" s="272"/>
      <c r="B348" s="53"/>
      <c r="C348" s="53"/>
      <c r="D348" s="53"/>
      <c r="E348" s="53"/>
      <c r="F348" s="273"/>
      <c r="G348" s="274"/>
      <c r="H348" s="52"/>
      <c r="I348" s="52"/>
      <c r="J348" s="52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.75" customHeight="1">
      <c r="A349" s="272"/>
      <c r="B349" s="53"/>
      <c r="C349" s="53"/>
      <c r="D349" s="53"/>
      <c r="E349" s="53"/>
      <c r="F349" s="273"/>
      <c r="G349" s="274"/>
      <c r="H349" s="52"/>
      <c r="I349" s="52"/>
      <c r="J349" s="52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.75" customHeight="1">
      <c r="A350" s="272"/>
      <c r="B350" s="53"/>
      <c r="C350" s="53"/>
      <c r="D350" s="53"/>
      <c r="E350" s="53"/>
      <c r="F350" s="273"/>
      <c r="G350" s="274"/>
      <c r="H350" s="52"/>
      <c r="I350" s="52"/>
      <c r="J350" s="52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.75" customHeight="1">
      <c r="A351" s="272"/>
      <c r="B351" s="53"/>
      <c r="C351" s="53"/>
      <c r="D351" s="53"/>
      <c r="E351" s="53"/>
      <c r="F351" s="273"/>
      <c r="G351" s="274"/>
      <c r="H351" s="52"/>
      <c r="I351" s="52"/>
      <c r="J351" s="52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.75" customHeight="1">
      <c r="A352" s="272"/>
      <c r="B352" s="53"/>
      <c r="C352" s="53"/>
      <c r="D352" s="53"/>
      <c r="E352" s="53"/>
      <c r="F352" s="273"/>
      <c r="G352" s="274"/>
      <c r="H352" s="52"/>
      <c r="I352" s="52"/>
      <c r="J352" s="52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.75" customHeight="1">
      <c r="A353" s="272"/>
      <c r="B353" s="53"/>
      <c r="C353" s="53"/>
      <c r="D353" s="53"/>
      <c r="E353" s="53"/>
      <c r="F353" s="273"/>
      <c r="G353" s="274"/>
      <c r="H353" s="52"/>
      <c r="I353" s="52"/>
      <c r="J353" s="52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.75" customHeight="1">
      <c r="A354" s="272"/>
      <c r="B354" s="53"/>
      <c r="C354" s="53"/>
      <c r="D354" s="53"/>
      <c r="E354" s="53"/>
      <c r="F354" s="273"/>
      <c r="G354" s="274"/>
      <c r="H354" s="52"/>
      <c r="I354" s="52"/>
      <c r="J354" s="52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.75" customHeight="1">
      <c r="A355" s="272"/>
      <c r="B355" s="53"/>
      <c r="C355" s="53"/>
      <c r="D355" s="53"/>
      <c r="E355" s="53"/>
      <c r="F355" s="273"/>
      <c r="G355" s="274"/>
      <c r="H355" s="52"/>
      <c r="I355" s="52"/>
      <c r="J355" s="52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.75" customHeight="1">
      <c r="A356" s="272"/>
      <c r="B356" s="53"/>
      <c r="C356" s="53"/>
      <c r="D356" s="53"/>
      <c r="E356" s="53"/>
      <c r="F356" s="273"/>
      <c r="G356" s="274"/>
      <c r="H356" s="52"/>
      <c r="I356" s="52"/>
      <c r="J356" s="52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.75" customHeight="1">
      <c r="A357" s="272"/>
      <c r="B357" s="53"/>
      <c r="C357" s="53"/>
      <c r="D357" s="53"/>
      <c r="E357" s="53"/>
      <c r="F357" s="273"/>
      <c r="G357" s="274"/>
      <c r="H357" s="52"/>
      <c r="I357" s="52"/>
      <c r="J357" s="52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.75" customHeight="1">
      <c r="A358" s="272"/>
      <c r="B358" s="53"/>
      <c r="C358" s="53"/>
      <c r="D358" s="53"/>
      <c r="E358" s="53"/>
      <c r="F358" s="273"/>
      <c r="G358" s="274"/>
      <c r="H358" s="52"/>
      <c r="I358" s="52"/>
      <c r="J358" s="52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.75" customHeight="1">
      <c r="A359" s="272"/>
      <c r="B359" s="53"/>
      <c r="C359" s="53"/>
      <c r="D359" s="53"/>
      <c r="E359" s="53"/>
      <c r="F359" s="273"/>
      <c r="G359" s="274"/>
      <c r="H359" s="52"/>
      <c r="I359" s="52"/>
      <c r="J359" s="52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.75" customHeight="1">
      <c r="A360" s="272"/>
      <c r="B360" s="53"/>
      <c r="C360" s="53"/>
      <c r="D360" s="53"/>
      <c r="E360" s="53"/>
      <c r="F360" s="273"/>
      <c r="G360" s="274"/>
      <c r="H360" s="52"/>
      <c r="I360" s="52"/>
      <c r="J360" s="52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.75" customHeight="1">
      <c r="A361" s="272"/>
      <c r="B361" s="53"/>
      <c r="C361" s="53"/>
      <c r="D361" s="53"/>
      <c r="E361" s="53"/>
      <c r="F361" s="273"/>
      <c r="G361" s="274"/>
      <c r="H361" s="52"/>
      <c r="I361" s="52"/>
      <c r="J361" s="52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.75" customHeight="1">
      <c r="A362" s="272"/>
      <c r="B362" s="53"/>
      <c r="C362" s="53"/>
      <c r="D362" s="53"/>
      <c r="E362" s="53"/>
      <c r="F362" s="273"/>
      <c r="G362" s="274"/>
      <c r="H362" s="52"/>
      <c r="I362" s="52"/>
      <c r="J362" s="52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.75" customHeight="1">
      <c r="A363" s="272"/>
      <c r="B363" s="53"/>
      <c r="C363" s="53"/>
      <c r="D363" s="53"/>
      <c r="E363" s="53"/>
      <c r="F363" s="273"/>
      <c r="G363" s="274"/>
      <c r="H363" s="52"/>
      <c r="I363" s="52"/>
      <c r="J363" s="52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.75" customHeight="1">
      <c r="A364" s="272"/>
      <c r="B364" s="53"/>
      <c r="C364" s="53"/>
      <c r="D364" s="53"/>
      <c r="E364" s="53"/>
      <c r="F364" s="273"/>
      <c r="G364" s="274"/>
      <c r="H364" s="52"/>
      <c r="I364" s="52"/>
      <c r="J364" s="52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.75" customHeight="1">
      <c r="A365" s="272"/>
      <c r="B365" s="53"/>
      <c r="C365" s="53"/>
      <c r="D365" s="53"/>
      <c r="E365" s="53"/>
      <c r="F365" s="273"/>
      <c r="G365" s="274"/>
      <c r="H365" s="52"/>
      <c r="I365" s="52"/>
      <c r="J365" s="52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.75" customHeight="1">
      <c r="A366" s="272"/>
      <c r="B366" s="53"/>
      <c r="C366" s="53"/>
      <c r="D366" s="53"/>
      <c r="E366" s="53"/>
      <c r="F366" s="273"/>
      <c r="G366" s="274"/>
      <c r="H366" s="52"/>
      <c r="I366" s="52"/>
      <c r="J366" s="52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.75" customHeight="1">
      <c r="A367" s="272"/>
      <c r="B367" s="53"/>
      <c r="C367" s="53"/>
      <c r="D367" s="53"/>
      <c r="E367" s="53"/>
      <c r="F367" s="273"/>
      <c r="G367" s="274"/>
      <c r="H367" s="52"/>
      <c r="I367" s="52"/>
      <c r="J367" s="52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.75" customHeight="1">
      <c r="A368" s="272"/>
      <c r="B368" s="53"/>
      <c r="C368" s="53"/>
      <c r="D368" s="53"/>
      <c r="E368" s="53"/>
      <c r="F368" s="273"/>
      <c r="G368" s="274"/>
      <c r="H368" s="52"/>
      <c r="I368" s="52"/>
      <c r="J368" s="52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.75" customHeight="1">
      <c r="A369" s="272"/>
      <c r="B369" s="53"/>
      <c r="C369" s="53"/>
      <c r="D369" s="53"/>
      <c r="E369" s="53"/>
      <c r="F369" s="273"/>
      <c r="G369" s="274"/>
      <c r="H369" s="52"/>
      <c r="I369" s="52"/>
      <c r="J369" s="52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.75" customHeight="1">
      <c r="A370" s="272"/>
      <c r="B370" s="53"/>
      <c r="C370" s="53"/>
      <c r="D370" s="53"/>
      <c r="E370" s="53"/>
      <c r="F370" s="273"/>
      <c r="G370" s="274"/>
      <c r="H370" s="52"/>
      <c r="I370" s="52"/>
      <c r="J370" s="52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.75" customHeight="1">
      <c r="A371" s="272"/>
      <c r="B371" s="53"/>
      <c r="C371" s="53"/>
      <c r="D371" s="53"/>
      <c r="E371" s="53"/>
      <c r="F371" s="273"/>
      <c r="G371" s="274"/>
      <c r="H371" s="52"/>
      <c r="I371" s="52"/>
      <c r="J371" s="52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.75" customHeight="1">
      <c r="A372" s="272"/>
      <c r="B372" s="53"/>
      <c r="C372" s="53"/>
      <c r="D372" s="53"/>
      <c r="E372" s="53"/>
      <c r="F372" s="273"/>
      <c r="G372" s="274"/>
      <c r="H372" s="52"/>
      <c r="I372" s="52"/>
      <c r="J372" s="52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.75" customHeight="1">
      <c r="A373" s="272"/>
      <c r="B373" s="53"/>
      <c r="C373" s="53"/>
      <c r="D373" s="53"/>
      <c r="E373" s="53"/>
      <c r="F373" s="273"/>
      <c r="G373" s="274"/>
      <c r="H373" s="52"/>
      <c r="I373" s="52"/>
      <c r="J373" s="52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.75" customHeight="1">
      <c r="A374" s="272"/>
      <c r="B374" s="53"/>
      <c r="C374" s="53"/>
      <c r="D374" s="53"/>
      <c r="E374" s="53"/>
      <c r="F374" s="273"/>
      <c r="G374" s="274"/>
      <c r="H374" s="52"/>
      <c r="I374" s="52"/>
      <c r="J374" s="52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.75" customHeight="1">
      <c r="A375" s="272"/>
      <c r="B375" s="53"/>
      <c r="C375" s="53"/>
      <c r="D375" s="53"/>
      <c r="E375" s="53"/>
      <c r="F375" s="273"/>
      <c r="G375" s="274"/>
      <c r="H375" s="52"/>
      <c r="I375" s="52"/>
      <c r="J375" s="52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.75" customHeight="1">
      <c r="A376" s="272"/>
      <c r="B376" s="53"/>
      <c r="C376" s="53"/>
      <c r="D376" s="53"/>
      <c r="E376" s="53"/>
      <c r="F376" s="273"/>
      <c r="G376" s="274"/>
      <c r="H376" s="52"/>
      <c r="I376" s="52"/>
      <c r="J376" s="52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.75" customHeight="1">
      <c r="A377" s="272"/>
      <c r="B377" s="53"/>
      <c r="C377" s="53"/>
      <c r="D377" s="53"/>
      <c r="E377" s="53"/>
      <c r="F377" s="273"/>
      <c r="G377" s="274"/>
      <c r="H377" s="52"/>
      <c r="I377" s="52"/>
      <c r="J377" s="52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.75" customHeight="1">
      <c r="A378" s="272"/>
      <c r="B378" s="53"/>
      <c r="C378" s="53"/>
      <c r="D378" s="53"/>
      <c r="E378" s="53"/>
      <c r="F378" s="273"/>
      <c r="G378" s="274"/>
      <c r="H378" s="52"/>
      <c r="I378" s="52"/>
      <c r="J378" s="52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.75" customHeight="1">
      <c r="A379" s="272"/>
      <c r="B379" s="53"/>
      <c r="C379" s="53"/>
      <c r="D379" s="53"/>
      <c r="E379" s="53"/>
      <c r="F379" s="273"/>
      <c r="G379" s="274"/>
      <c r="H379" s="52"/>
      <c r="I379" s="52"/>
      <c r="J379" s="52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.75" customHeight="1">
      <c r="A380" s="272"/>
      <c r="B380" s="53"/>
      <c r="C380" s="53"/>
      <c r="D380" s="53"/>
      <c r="E380" s="53"/>
      <c r="F380" s="273"/>
      <c r="G380" s="274"/>
      <c r="H380" s="52"/>
      <c r="I380" s="52"/>
      <c r="J380" s="52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.75" customHeight="1">
      <c r="A381" s="272"/>
      <c r="B381" s="53"/>
      <c r="C381" s="53"/>
      <c r="D381" s="53"/>
      <c r="E381" s="53"/>
      <c r="F381" s="273"/>
      <c r="G381" s="274"/>
      <c r="H381" s="52"/>
      <c r="I381" s="52"/>
      <c r="J381" s="52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.75" customHeight="1">
      <c r="A382" s="272"/>
      <c r="B382" s="53"/>
      <c r="C382" s="53"/>
      <c r="D382" s="53"/>
      <c r="E382" s="53"/>
      <c r="F382" s="273"/>
      <c r="G382" s="274"/>
      <c r="H382" s="52"/>
      <c r="I382" s="52"/>
      <c r="J382" s="52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.75" customHeight="1">
      <c r="A383" s="272"/>
      <c r="B383" s="53"/>
      <c r="C383" s="53"/>
      <c r="D383" s="53"/>
      <c r="E383" s="53"/>
      <c r="F383" s="273"/>
      <c r="G383" s="274"/>
      <c r="H383" s="52"/>
      <c r="I383" s="52"/>
      <c r="J383" s="52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.75" customHeight="1">
      <c r="A384" s="272"/>
      <c r="B384" s="53"/>
      <c r="C384" s="53"/>
      <c r="D384" s="53"/>
      <c r="E384" s="53"/>
      <c r="F384" s="273"/>
      <c r="G384" s="274"/>
      <c r="H384" s="52"/>
      <c r="I384" s="52"/>
      <c r="J384" s="52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.75" customHeight="1">
      <c r="A385" s="272"/>
      <c r="B385" s="53"/>
      <c r="C385" s="53"/>
      <c r="D385" s="53"/>
      <c r="E385" s="53"/>
      <c r="F385" s="273"/>
      <c r="G385" s="274"/>
      <c r="H385" s="52"/>
      <c r="I385" s="52"/>
      <c r="J385" s="52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.75" customHeight="1">
      <c r="A386" s="272"/>
      <c r="B386" s="53"/>
      <c r="C386" s="53"/>
      <c r="D386" s="53"/>
      <c r="E386" s="53"/>
      <c r="F386" s="273"/>
      <c r="G386" s="274"/>
      <c r="H386" s="52"/>
      <c r="I386" s="52"/>
      <c r="J386" s="52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.75" customHeight="1">
      <c r="A387" s="272"/>
      <c r="B387" s="53"/>
      <c r="C387" s="53"/>
      <c r="D387" s="53"/>
      <c r="E387" s="53"/>
      <c r="F387" s="273"/>
      <c r="G387" s="274"/>
      <c r="H387" s="52"/>
      <c r="I387" s="52"/>
      <c r="J387" s="52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.75" customHeight="1">
      <c r="A388" s="272"/>
      <c r="B388" s="53"/>
      <c r="C388" s="53"/>
      <c r="D388" s="53"/>
      <c r="E388" s="53"/>
      <c r="F388" s="273"/>
      <c r="G388" s="274"/>
      <c r="H388" s="52"/>
      <c r="I388" s="52"/>
      <c r="J388" s="52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.75" customHeight="1">
      <c r="A389" s="272"/>
      <c r="B389" s="53"/>
      <c r="C389" s="53"/>
      <c r="D389" s="53"/>
      <c r="E389" s="53"/>
      <c r="F389" s="273"/>
      <c r="G389" s="274"/>
      <c r="H389" s="52"/>
      <c r="I389" s="52"/>
      <c r="J389" s="52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.75" customHeight="1">
      <c r="A390" s="272"/>
      <c r="B390" s="53"/>
      <c r="C390" s="53"/>
      <c r="D390" s="53"/>
      <c r="E390" s="53"/>
      <c r="F390" s="273"/>
      <c r="G390" s="274"/>
      <c r="H390" s="52"/>
      <c r="I390" s="52"/>
      <c r="J390" s="52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.75" customHeight="1">
      <c r="A391" s="272"/>
      <c r="B391" s="53"/>
      <c r="C391" s="53"/>
      <c r="D391" s="53"/>
      <c r="E391" s="53"/>
      <c r="F391" s="273"/>
      <c r="G391" s="274"/>
      <c r="H391" s="52"/>
      <c r="I391" s="52"/>
      <c r="J391" s="52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.75" customHeight="1">
      <c r="A392" s="272"/>
      <c r="B392" s="53"/>
      <c r="C392" s="53"/>
      <c r="D392" s="53"/>
      <c r="E392" s="53"/>
      <c r="F392" s="273"/>
      <c r="G392" s="274"/>
      <c r="H392" s="52"/>
      <c r="I392" s="52"/>
      <c r="J392" s="52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.75" customHeight="1">
      <c r="A393" s="272"/>
      <c r="B393" s="53"/>
      <c r="C393" s="53"/>
      <c r="D393" s="53"/>
      <c r="E393" s="53"/>
      <c r="F393" s="273"/>
      <c r="G393" s="274"/>
      <c r="H393" s="52"/>
      <c r="I393" s="52"/>
      <c r="J393" s="52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.75" customHeight="1">
      <c r="A394" s="272"/>
      <c r="B394" s="53"/>
      <c r="C394" s="53"/>
      <c r="D394" s="53"/>
      <c r="E394" s="53"/>
      <c r="F394" s="273"/>
      <c r="G394" s="274"/>
      <c r="H394" s="52"/>
      <c r="I394" s="52"/>
      <c r="J394" s="52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.75" customHeight="1">
      <c r="A395" s="272"/>
      <c r="B395" s="53"/>
      <c r="C395" s="53"/>
      <c r="D395" s="53"/>
      <c r="E395" s="53"/>
      <c r="F395" s="273"/>
      <c r="G395" s="274"/>
      <c r="H395" s="52"/>
      <c r="I395" s="52"/>
      <c r="J395" s="52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.75" customHeight="1">
      <c r="A396" s="272"/>
      <c r="B396" s="53"/>
      <c r="C396" s="53"/>
      <c r="D396" s="53"/>
      <c r="E396" s="53"/>
      <c r="F396" s="273"/>
      <c r="G396" s="274"/>
      <c r="H396" s="52"/>
      <c r="I396" s="52"/>
      <c r="J396" s="52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.75" customHeight="1">
      <c r="A397" s="272"/>
      <c r="B397" s="53"/>
      <c r="C397" s="53"/>
      <c r="D397" s="53"/>
      <c r="E397" s="53"/>
      <c r="F397" s="273"/>
      <c r="G397" s="274"/>
      <c r="H397" s="52"/>
      <c r="I397" s="52"/>
      <c r="J397" s="52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.75" customHeight="1">
      <c r="A398" s="272"/>
      <c r="B398" s="53"/>
      <c r="C398" s="53"/>
      <c r="D398" s="53"/>
      <c r="E398" s="53"/>
      <c r="F398" s="273"/>
      <c r="G398" s="274"/>
      <c r="H398" s="52"/>
      <c r="I398" s="52"/>
      <c r="J398" s="52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.75" customHeight="1">
      <c r="A399" s="272"/>
      <c r="B399" s="53"/>
      <c r="C399" s="53"/>
      <c r="D399" s="53"/>
      <c r="E399" s="53"/>
      <c r="F399" s="273"/>
      <c r="G399" s="274"/>
      <c r="H399" s="52"/>
      <c r="I399" s="52"/>
      <c r="J399" s="52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.75" customHeight="1">
      <c r="A400" s="272"/>
      <c r="B400" s="53"/>
      <c r="C400" s="53"/>
      <c r="D400" s="53"/>
      <c r="E400" s="53"/>
      <c r="F400" s="273"/>
      <c r="G400" s="274"/>
      <c r="H400" s="52"/>
      <c r="I400" s="52"/>
      <c r="J400" s="52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.75" customHeight="1">
      <c r="A401" s="272"/>
      <c r="B401" s="53"/>
      <c r="C401" s="53"/>
      <c r="D401" s="53"/>
      <c r="E401" s="53"/>
      <c r="F401" s="273"/>
      <c r="G401" s="274"/>
      <c r="H401" s="52"/>
      <c r="I401" s="52"/>
      <c r="J401" s="52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.75" customHeight="1">
      <c r="A402" s="272"/>
      <c r="B402" s="53"/>
      <c r="C402" s="53"/>
      <c r="D402" s="53"/>
      <c r="E402" s="53"/>
      <c r="F402" s="273"/>
      <c r="G402" s="274"/>
      <c r="H402" s="52"/>
      <c r="I402" s="52"/>
      <c r="J402" s="52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.75" customHeight="1">
      <c r="A403" s="272"/>
      <c r="B403" s="53"/>
      <c r="C403" s="53"/>
      <c r="D403" s="53"/>
      <c r="E403" s="53"/>
      <c r="F403" s="273"/>
      <c r="G403" s="274"/>
      <c r="H403" s="52"/>
      <c r="I403" s="52"/>
      <c r="J403" s="52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.75" customHeight="1">
      <c r="A404" s="272"/>
      <c r="B404" s="53"/>
      <c r="C404" s="53"/>
      <c r="D404" s="53"/>
      <c r="E404" s="53"/>
      <c r="F404" s="273"/>
      <c r="G404" s="274"/>
      <c r="H404" s="52"/>
      <c r="I404" s="52"/>
      <c r="J404" s="52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.75" customHeight="1">
      <c r="A405" s="272"/>
      <c r="B405" s="53"/>
      <c r="C405" s="53"/>
      <c r="D405" s="53"/>
      <c r="E405" s="53"/>
      <c r="F405" s="273"/>
      <c r="G405" s="274"/>
      <c r="H405" s="52"/>
      <c r="I405" s="52"/>
      <c r="J405" s="52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.75" customHeight="1">
      <c r="A406" s="272"/>
      <c r="B406" s="53"/>
      <c r="C406" s="53"/>
      <c r="D406" s="53"/>
      <c r="E406" s="53"/>
      <c r="F406" s="273"/>
      <c r="G406" s="274"/>
      <c r="H406" s="52"/>
      <c r="I406" s="52"/>
      <c r="J406" s="52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.75" customHeight="1">
      <c r="A407" s="272"/>
      <c r="B407" s="53"/>
      <c r="C407" s="53"/>
      <c r="D407" s="53"/>
      <c r="E407" s="53"/>
      <c r="F407" s="273"/>
      <c r="G407" s="274"/>
      <c r="H407" s="52"/>
      <c r="I407" s="52"/>
      <c r="J407" s="52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.75" customHeight="1">
      <c r="A408" s="272"/>
      <c r="B408" s="53"/>
      <c r="C408" s="53"/>
      <c r="D408" s="53"/>
      <c r="E408" s="53"/>
      <c r="F408" s="273"/>
      <c r="G408" s="274"/>
      <c r="H408" s="52"/>
      <c r="I408" s="52"/>
      <c r="J408" s="52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.75" customHeight="1">
      <c r="A409" s="272"/>
      <c r="B409" s="53"/>
      <c r="C409" s="53"/>
      <c r="D409" s="53"/>
      <c r="E409" s="53"/>
      <c r="F409" s="273"/>
      <c r="G409" s="274"/>
      <c r="H409" s="52"/>
      <c r="I409" s="52"/>
      <c r="J409" s="52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.75" customHeight="1">
      <c r="A410" s="272"/>
      <c r="B410" s="53"/>
      <c r="C410" s="53"/>
      <c r="D410" s="53"/>
      <c r="E410" s="53"/>
      <c r="F410" s="273"/>
      <c r="G410" s="274"/>
      <c r="H410" s="52"/>
      <c r="I410" s="52"/>
      <c r="J410" s="52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.75" customHeight="1">
      <c r="A411" s="272"/>
      <c r="B411" s="53"/>
      <c r="C411" s="53"/>
      <c r="D411" s="53"/>
      <c r="E411" s="53"/>
      <c r="F411" s="273"/>
      <c r="G411" s="274"/>
      <c r="H411" s="52"/>
      <c r="I411" s="52"/>
      <c r="J411" s="52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.75" customHeight="1">
      <c r="A412" s="272"/>
      <c r="B412" s="53"/>
      <c r="C412" s="53"/>
      <c r="D412" s="53"/>
      <c r="E412" s="53"/>
      <c r="F412" s="273"/>
      <c r="G412" s="274"/>
      <c r="H412" s="52"/>
      <c r="I412" s="52"/>
      <c r="J412" s="52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.75" customHeight="1">
      <c r="A413" s="272"/>
      <c r="B413" s="53"/>
      <c r="C413" s="53"/>
      <c r="D413" s="53"/>
      <c r="E413" s="53"/>
      <c r="F413" s="273"/>
      <c r="G413" s="274"/>
      <c r="H413" s="52"/>
      <c r="I413" s="52"/>
      <c r="J413" s="52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.75" customHeight="1">
      <c r="A414" s="272"/>
      <c r="B414" s="53"/>
      <c r="C414" s="53"/>
      <c r="D414" s="53"/>
      <c r="E414" s="53"/>
      <c r="F414" s="273"/>
      <c r="G414" s="274"/>
      <c r="H414" s="52"/>
      <c r="I414" s="52"/>
      <c r="J414" s="52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.75" customHeight="1">
      <c r="A415" s="272"/>
      <c r="B415" s="53"/>
      <c r="C415" s="53"/>
      <c r="D415" s="53"/>
      <c r="E415" s="53"/>
      <c r="F415" s="273"/>
      <c r="G415" s="274"/>
      <c r="H415" s="52"/>
      <c r="I415" s="52"/>
      <c r="J415" s="52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.75" customHeight="1">
      <c r="A416" s="272"/>
      <c r="B416" s="53"/>
      <c r="C416" s="53"/>
      <c r="D416" s="53"/>
      <c r="E416" s="53"/>
      <c r="F416" s="273"/>
      <c r="G416" s="274"/>
      <c r="H416" s="52"/>
      <c r="I416" s="52"/>
      <c r="J416" s="52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.75" customHeight="1">
      <c r="A417" s="272"/>
      <c r="B417" s="53"/>
      <c r="C417" s="53"/>
      <c r="D417" s="53"/>
      <c r="E417" s="53"/>
      <c r="F417" s="273"/>
      <c r="G417" s="274"/>
      <c r="H417" s="52"/>
      <c r="I417" s="52"/>
      <c r="J417" s="52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.75" customHeight="1">
      <c r="A418" s="272"/>
      <c r="B418" s="53"/>
      <c r="C418" s="53"/>
      <c r="D418" s="53"/>
      <c r="E418" s="53"/>
      <c r="F418" s="273"/>
      <c r="G418" s="274"/>
      <c r="H418" s="52"/>
      <c r="I418" s="52"/>
      <c r="J418" s="52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.75" customHeight="1">
      <c r="A419" s="272"/>
      <c r="B419" s="53"/>
      <c r="C419" s="53"/>
      <c r="D419" s="53"/>
      <c r="E419" s="53"/>
      <c r="F419" s="273"/>
      <c r="G419" s="274"/>
      <c r="H419" s="52"/>
      <c r="I419" s="52"/>
      <c r="J419" s="52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.75" customHeight="1">
      <c r="A420" s="272"/>
      <c r="B420" s="53"/>
      <c r="C420" s="53"/>
      <c r="D420" s="53"/>
      <c r="E420" s="53"/>
      <c r="F420" s="273"/>
      <c r="G420" s="274"/>
      <c r="H420" s="52"/>
      <c r="I420" s="52"/>
      <c r="J420" s="52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.75" customHeight="1">
      <c r="A421" s="272"/>
      <c r="B421" s="53"/>
      <c r="C421" s="53"/>
      <c r="D421" s="53"/>
      <c r="E421" s="53"/>
      <c r="F421" s="273"/>
      <c r="G421" s="274"/>
      <c r="H421" s="52"/>
      <c r="I421" s="52"/>
      <c r="J421" s="52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.75" customHeight="1">
      <c r="A422" s="272"/>
      <c r="B422" s="53"/>
      <c r="C422" s="53"/>
      <c r="D422" s="53"/>
      <c r="E422" s="53"/>
      <c r="F422" s="273"/>
      <c r="G422" s="274"/>
      <c r="H422" s="52"/>
      <c r="I422" s="52"/>
      <c r="J422" s="52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.75" customHeight="1">
      <c r="A423" s="272"/>
      <c r="B423" s="53"/>
      <c r="C423" s="53"/>
      <c r="D423" s="53"/>
      <c r="E423" s="53"/>
      <c r="F423" s="273"/>
      <c r="G423" s="274"/>
      <c r="H423" s="52"/>
      <c r="I423" s="52"/>
      <c r="J423" s="52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.75" customHeight="1">
      <c r="A424" s="272"/>
      <c r="B424" s="53"/>
      <c r="C424" s="53"/>
      <c r="D424" s="53"/>
      <c r="E424" s="53"/>
      <c r="F424" s="273"/>
      <c r="G424" s="274"/>
      <c r="H424" s="52"/>
      <c r="I424" s="52"/>
      <c r="J424" s="52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.75" customHeight="1">
      <c r="A425" s="272"/>
      <c r="B425" s="53"/>
      <c r="C425" s="53"/>
      <c r="D425" s="53"/>
      <c r="E425" s="53"/>
      <c r="F425" s="273"/>
      <c r="G425" s="274"/>
      <c r="H425" s="52"/>
      <c r="I425" s="52"/>
      <c r="J425" s="52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.75" customHeight="1">
      <c r="A426" s="272"/>
      <c r="B426" s="53"/>
      <c r="C426" s="53"/>
      <c r="D426" s="53"/>
      <c r="E426" s="53"/>
      <c r="F426" s="273"/>
      <c r="G426" s="274"/>
      <c r="H426" s="52"/>
      <c r="I426" s="52"/>
      <c r="J426" s="52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.75" customHeight="1">
      <c r="A427" s="272"/>
      <c r="B427" s="53"/>
      <c r="C427" s="53"/>
      <c r="D427" s="53"/>
      <c r="E427" s="53"/>
      <c r="F427" s="273"/>
      <c r="G427" s="274"/>
      <c r="H427" s="52"/>
      <c r="I427" s="52"/>
      <c r="J427" s="52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.75" customHeight="1">
      <c r="A428" s="272"/>
      <c r="B428" s="53"/>
      <c r="C428" s="53"/>
      <c r="D428" s="53"/>
      <c r="E428" s="53"/>
      <c r="F428" s="273"/>
      <c r="G428" s="274"/>
      <c r="H428" s="52"/>
      <c r="I428" s="52"/>
      <c r="J428" s="52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.75" customHeight="1">
      <c r="A429" s="272"/>
      <c r="B429" s="53"/>
      <c r="C429" s="53"/>
      <c r="D429" s="53"/>
      <c r="E429" s="53"/>
      <c r="F429" s="273"/>
      <c r="G429" s="274"/>
      <c r="H429" s="52"/>
      <c r="I429" s="52"/>
      <c r="J429" s="52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.75" customHeight="1">
      <c r="A430" s="272"/>
      <c r="B430" s="53"/>
      <c r="C430" s="53"/>
      <c r="D430" s="53"/>
      <c r="E430" s="53"/>
      <c r="F430" s="273"/>
      <c r="G430" s="274"/>
      <c r="H430" s="52"/>
      <c r="I430" s="52"/>
      <c r="J430" s="52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.75" customHeight="1">
      <c r="A431" s="272"/>
      <c r="B431" s="53"/>
      <c r="C431" s="53"/>
      <c r="D431" s="53"/>
      <c r="E431" s="53"/>
      <c r="F431" s="273"/>
      <c r="G431" s="274"/>
      <c r="H431" s="52"/>
      <c r="I431" s="52"/>
      <c r="J431" s="52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.75" customHeight="1">
      <c r="A432" s="272"/>
      <c r="B432" s="53"/>
      <c r="C432" s="53"/>
      <c r="D432" s="53"/>
      <c r="E432" s="53"/>
      <c r="F432" s="273"/>
      <c r="G432" s="274"/>
      <c r="H432" s="52"/>
      <c r="I432" s="52"/>
      <c r="J432" s="52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.75" customHeight="1">
      <c r="A433" s="272"/>
      <c r="B433" s="53"/>
      <c r="C433" s="53"/>
      <c r="D433" s="53"/>
      <c r="E433" s="53"/>
      <c r="F433" s="273"/>
      <c r="G433" s="274"/>
      <c r="H433" s="52"/>
      <c r="I433" s="52"/>
      <c r="J433" s="52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.75" customHeight="1">
      <c r="A434" s="272"/>
      <c r="B434" s="53"/>
      <c r="C434" s="53"/>
      <c r="D434" s="53"/>
      <c r="E434" s="53"/>
      <c r="F434" s="273"/>
      <c r="G434" s="274"/>
      <c r="H434" s="52"/>
      <c r="I434" s="52"/>
      <c r="J434" s="52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.75" customHeight="1">
      <c r="A435" s="272"/>
      <c r="B435" s="53"/>
      <c r="C435" s="53"/>
      <c r="D435" s="53"/>
      <c r="E435" s="53"/>
      <c r="F435" s="273"/>
      <c r="G435" s="274"/>
      <c r="H435" s="52"/>
      <c r="I435" s="52"/>
      <c r="J435" s="52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.75" customHeight="1">
      <c r="A436" s="272"/>
      <c r="B436" s="53"/>
      <c r="C436" s="53"/>
      <c r="D436" s="53"/>
      <c r="E436" s="53"/>
      <c r="F436" s="273"/>
      <c r="G436" s="274"/>
      <c r="H436" s="52"/>
      <c r="I436" s="52"/>
      <c r="J436" s="52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.75" customHeight="1">
      <c r="A437" s="272"/>
      <c r="B437" s="53"/>
      <c r="C437" s="53"/>
      <c r="D437" s="53"/>
      <c r="E437" s="53"/>
      <c r="F437" s="273"/>
      <c r="G437" s="274"/>
      <c r="H437" s="52"/>
      <c r="I437" s="52"/>
      <c r="J437" s="52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.75" customHeight="1">
      <c r="A438" s="272"/>
      <c r="B438" s="53"/>
      <c r="C438" s="53"/>
      <c r="D438" s="53"/>
      <c r="E438" s="53"/>
      <c r="F438" s="273"/>
      <c r="G438" s="274"/>
      <c r="H438" s="52"/>
      <c r="I438" s="52"/>
      <c r="J438" s="52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.75" customHeight="1">
      <c r="A439" s="272"/>
      <c r="B439" s="53"/>
      <c r="C439" s="53"/>
      <c r="D439" s="53"/>
      <c r="E439" s="53"/>
      <c r="F439" s="273"/>
      <c r="G439" s="274"/>
      <c r="H439" s="52"/>
      <c r="I439" s="52"/>
      <c r="J439" s="52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.75" customHeight="1">
      <c r="A440" s="272"/>
      <c r="B440" s="53"/>
      <c r="C440" s="53"/>
      <c r="D440" s="53"/>
      <c r="E440" s="53"/>
      <c r="F440" s="273"/>
      <c r="G440" s="274"/>
      <c r="H440" s="52"/>
      <c r="I440" s="52"/>
      <c r="J440" s="52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.75" customHeight="1">
      <c r="A441" s="272"/>
      <c r="B441" s="53"/>
      <c r="C441" s="53"/>
      <c r="D441" s="53"/>
      <c r="E441" s="53"/>
      <c r="F441" s="273"/>
      <c r="G441" s="274"/>
      <c r="H441" s="52"/>
      <c r="I441" s="52"/>
      <c r="J441" s="52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.75" customHeight="1">
      <c r="A442" s="272"/>
      <c r="B442" s="53"/>
      <c r="C442" s="53"/>
      <c r="D442" s="53"/>
      <c r="E442" s="53"/>
      <c r="F442" s="273"/>
      <c r="G442" s="274"/>
      <c r="H442" s="52"/>
      <c r="I442" s="52"/>
      <c r="J442" s="52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.75" customHeight="1">
      <c r="A443" s="272"/>
      <c r="B443" s="53"/>
      <c r="C443" s="53"/>
      <c r="D443" s="53"/>
      <c r="E443" s="53"/>
      <c r="F443" s="273"/>
      <c r="G443" s="274"/>
      <c r="H443" s="52"/>
      <c r="I443" s="52"/>
      <c r="J443" s="52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.75" customHeight="1">
      <c r="A444" s="272"/>
      <c r="B444" s="53"/>
      <c r="C444" s="53"/>
      <c r="D444" s="53"/>
      <c r="E444" s="53"/>
      <c r="F444" s="273"/>
      <c r="G444" s="274"/>
      <c r="H444" s="52"/>
      <c r="I444" s="52"/>
      <c r="J444" s="52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.75" customHeight="1">
      <c r="A445" s="272"/>
      <c r="B445" s="53"/>
      <c r="C445" s="53"/>
      <c r="D445" s="53"/>
      <c r="E445" s="53"/>
      <c r="F445" s="273"/>
      <c r="G445" s="274"/>
      <c r="H445" s="52"/>
      <c r="I445" s="52"/>
      <c r="J445" s="52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.75" customHeight="1">
      <c r="A446" s="272"/>
      <c r="B446" s="53"/>
      <c r="C446" s="53"/>
      <c r="D446" s="53"/>
      <c r="E446" s="53"/>
      <c r="F446" s="273"/>
      <c r="G446" s="274"/>
      <c r="H446" s="52"/>
      <c r="I446" s="52"/>
      <c r="J446" s="52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.75" customHeight="1">
      <c r="A447" s="272"/>
      <c r="B447" s="53"/>
      <c r="C447" s="53"/>
      <c r="D447" s="53"/>
      <c r="E447" s="53"/>
      <c r="F447" s="273"/>
      <c r="G447" s="274"/>
      <c r="H447" s="52"/>
      <c r="I447" s="52"/>
      <c r="J447" s="52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.75" customHeight="1">
      <c r="A448" s="272"/>
      <c r="B448" s="53"/>
      <c r="C448" s="53"/>
      <c r="D448" s="53"/>
      <c r="E448" s="53"/>
      <c r="F448" s="273"/>
      <c r="G448" s="274"/>
      <c r="H448" s="52"/>
      <c r="I448" s="52"/>
      <c r="J448" s="52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.75" customHeight="1">
      <c r="A449" s="272"/>
      <c r="B449" s="53"/>
      <c r="C449" s="53"/>
      <c r="D449" s="53"/>
      <c r="E449" s="53"/>
      <c r="F449" s="273"/>
      <c r="G449" s="274"/>
      <c r="H449" s="52"/>
      <c r="I449" s="52"/>
      <c r="J449" s="52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.75" customHeight="1">
      <c r="A450" s="272"/>
      <c r="B450" s="53"/>
      <c r="C450" s="53"/>
      <c r="D450" s="53"/>
      <c r="E450" s="53"/>
      <c r="F450" s="273"/>
      <c r="G450" s="274"/>
      <c r="H450" s="52"/>
      <c r="I450" s="52"/>
      <c r="J450" s="52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.75" customHeight="1">
      <c r="A451" s="272"/>
      <c r="B451" s="53"/>
      <c r="C451" s="53"/>
      <c r="D451" s="53"/>
      <c r="E451" s="53"/>
      <c r="F451" s="273"/>
      <c r="G451" s="274"/>
      <c r="H451" s="52"/>
      <c r="I451" s="52"/>
      <c r="J451" s="52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.75" customHeight="1">
      <c r="A452" s="272"/>
      <c r="B452" s="53"/>
      <c r="C452" s="53"/>
      <c r="D452" s="53"/>
      <c r="E452" s="53"/>
      <c r="F452" s="273"/>
      <c r="G452" s="274"/>
      <c r="H452" s="52"/>
      <c r="I452" s="52"/>
      <c r="J452" s="52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.75" customHeight="1">
      <c r="A453" s="272"/>
      <c r="B453" s="53"/>
      <c r="C453" s="53"/>
      <c r="D453" s="53"/>
      <c r="E453" s="53"/>
      <c r="F453" s="273"/>
      <c r="G453" s="274"/>
      <c r="H453" s="52"/>
      <c r="I453" s="52"/>
      <c r="J453" s="52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.75" customHeight="1">
      <c r="A454" s="272"/>
      <c r="B454" s="53"/>
      <c r="C454" s="53"/>
      <c r="D454" s="53"/>
      <c r="E454" s="53"/>
      <c r="F454" s="273"/>
      <c r="G454" s="274"/>
      <c r="H454" s="52"/>
      <c r="I454" s="52"/>
      <c r="J454" s="52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.75" customHeight="1">
      <c r="A455" s="272"/>
      <c r="B455" s="53"/>
      <c r="C455" s="53"/>
      <c r="D455" s="53"/>
      <c r="E455" s="53"/>
      <c r="F455" s="273"/>
      <c r="G455" s="274"/>
      <c r="H455" s="52"/>
      <c r="I455" s="52"/>
      <c r="J455" s="52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.75" customHeight="1">
      <c r="A456" s="272"/>
      <c r="B456" s="53"/>
      <c r="C456" s="53"/>
      <c r="D456" s="53"/>
      <c r="E456" s="53"/>
      <c r="F456" s="273"/>
      <c r="G456" s="274"/>
      <c r="H456" s="52"/>
      <c r="I456" s="52"/>
      <c r="J456" s="52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.75" customHeight="1">
      <c r="A457" s="272"/>
      <c r="B457" s="53"/>
      <c r="C457" s="53"/>
      <c r="D457" s="53"/>
      <c r="E457" s="53"/>
      <c r="F457" s="273"/>
      <c r="G457" s="274"/>
      <c r="H457" s="52"/>
      <c r="I457" s="52"/>
      <c r="J457" s="52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.75" customHeight="1">
      <c r="A458" s="272"/>
      <c r="B458" s="53"/>
      <c r="C458" s="53"/>
      <c r="D458" s="53"/>
      <c r="E458" s="53"/>
      <c r="F458" s="273"/>
      <c r="G458" s="274"/>
      <c r="H458" s="52"/>
      <c r="I458" s="52"/>
      <c r="J458" s="52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.75" customHeight="1">
      <c r="A459" s="272"/>
      <c r="B459" s="53"/>
      <c r="C459" s="53"/>
      <c r="D459" s="53"/>
      <c r="E459" s="53"/>
      <c r="F459" s="273"/>
      <c r="G459" s="274"/>
      <c r="H459" s="52"/>
      <c r="I459" s="52"/>
      <c r="J459" s="52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.75" customHeight="1">
      <c r="A460" s="272"/>
      <c r="B460" s="53"/>
      <c r="C460" s="53"/>
      <c r="D460" s="53"/>
      <c r="E460" s="53"/>
      <c r="F460" s="273"/>
      <c r="G460" s="274"/>
      <c r="H460" s="52"/>
      <c r="I460" s="52"/>
      <c r="J460" s="52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.75" customHeight="1">
      <c r="A461" s="272"/>
      <c r="B461" s="53"/>
      <c r="C461" s="53"/>
      <c r="D461" s="53"/>
      <c r="E461" s="53"/>
      <c r="F461" s="273"/>
      <c r="G461" s="274"/>
      <c r="H461" s="52"/>
      <c r="I461" s="52"/>
      <c r="J461" s="52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.75" customHeight="1">
      <c r="A462" s="272"/>
      <c r="B462" s="53"/>
      <c r="C462" s="53"/>
      <c r="D462" s="53"/>
      <c r="E462" s="53"/>
      <c r="F462" s="273"/>
      <c r="G462" s="274"/>
      <c r="H462" s="52"/>
      <c r="I462" s="52"/>
      <c r="J462" s="52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.75" customHeight="1">
      <c r="A463" s="272"/>
      <c r="B463" s="53"/>
      <c r="C463" s="53"/>
      <c r="D463" s="53"/>
      <c r="E463" s="53"/>
      <c r="F463" s="273"/>
      <c r="G463" s="274"/>
      <c r="H463" s="52"/>
      <c r="I463" s="52"/>
      <c r="J463" s="52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.75" customHeight="1">
      <c r="A464" s="272"/>
      <c r="B464" s="53"/>
      <c r="C464" s="53"/>
      <c r="D464" s="53"/>
      <c r="E464" s="53"/>
      <c r="F464" s="273"/>
      <c r="G464" s="274"/>
      <c r="H464" s="52"/>
      <c r="I464" s="52"/>
      <c r="J464" s="52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.75" customHeight="1">
      <c r="A465" s="272"/>
      <c r="B465" s="53"/>
      <c r="C465" s="53"/>
      <c r="D465" s="53"/>
      <c r="E465" s="53"/>
      <c r="F465" s="273"/>
      <c r="G465" s="274"/>
      <c r="H465" s="52"/>
      <c r="I465" s="52"/>
      <c r="J465" s="52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.75" customHeight="1">
      <c r="A466" s="272"/>
      <c r="B466" s="53"/>
      <c r="C466" s="53"/>
      <c r="D466" s="53"/>
      <c r="E466" s="53"/>
      <c r="F466" s="273"/>
      <c r="G466" s="274"/>
      <c r="H466" s="52"/>
      <c r="I466" s="52"/>
      <c r="J466" s="52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.75" customHeight="1">
      <c r="A467" s="272"/>
      <c r="B467" s="53"/>
      <c r="C467" s="53"/>
      <c r="D467" s="53"/>
      <c r="E467" s="53"/>
      <c r="F467" s="273"/>
      <c r="G467" s="274"/>
      <c r="H467" s="52"/>
      <c r="I467" s="52"/>
      <c r="J467" s="52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.75" customHeight="1">
      <c r="A468" s="272"/>
      <c r="B468" s="53"/>
      <c r="C468" s="53"/>
      <c r="D468" s="53"/>
      <c r="E468" s="53"/>
      <c r="F468" s="273"/>
      <c r="G468" s="274"/>
      <c r="H468" s="52"/>
      <c r="I468" s="52"/>
      <c r="J468" s="52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.75" customHeight="1">
      <c r="A469" s="272"/>
      <c r="B469" s="53"/>
      <c r="C469" s="53"/>
      <c r="D469" s="53"/>
      <c r="E469" s="53"/>
      <c r="F469" s="273"/>
      <c r="G469" s="274"/>
      <c r="H469" s="52"/>
      <c r="I469" s="52"/>
      <c r="J469" s="52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.75" customHeight="1">
      <c r="A470" s="272"/>
      <c r="B470" s="53"/>
      <c r="C470" s="53"/>
      <c r="D470" s="53"/>
      <c r="E470" s="53"/>
      <c r="F470" s="273"/>
      <c r="G470" s="274"/>
      <c r="H470" s="52"/>
      <c r="I470" s="52"/>
      <c r="J470" s="52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.75" customHeight="1">
      <c r="A471" s="272"/>
      <c r="B471" s="53"/>
      <c r="C471" s="53"/>
      <c r="D471" s="53"/>
      <c r="E471" s="53"/>
      <c r="F471" s="273"/>
      <c r="G471" s="274"/>
      <c r="H471" s="52"/>
      <c r="I471" s="52"/>
      <c r="J471" s="52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.75" customHeight="1">
      <c r="A472" s="272"/>
      <c r="B472" s="53"/>
      <c r="C472" s="53"/>
      <c r="D472" s="53"/>
      <c r="E472" s="53"/>
      <c r="F472" s="273"/>
      <c r="G472" s="274"/>
      <c r="H472" s="52"/>
      <c r="I472" s="52"/>
      <c r="J472" s="52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.75" customHeight="1">
      <c r="A473" s="272"/>
      <c r="B473" s="53"/>
      <c r="C473" s="53"/>
      <c r="D473" s="53"/>
      <c r="E473" s="53"/>
      <c r="F473" s="273"/>
      <c r="G473" s="274"/>
      <c r="H473" s="52"/>
      <c r="I473" s="52"/>
      <c r="J473" s="52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.75" customHeight="1">
      <c r="A474" s="272"/>
      <c r="B474" s="53"/>
      <c r="C474" s="53"/>
      <c r="D474" s="53"/>
      <c r="E474" s="53"/>
      <c r="F474" s="273"/>
      <c r="G474" s="274"/>
      <c r="H474" s="52"/>
      <c r="I474" s="52"/>
      <c r="J474" s="52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.75" customHeight="1">
      <c r="A475" s="272"/>
      <c r="B475" s="53"/>
      <c r="C475" s="53"/>
      <c r="D475" s="53"/>
      <c r="E475" s="53"/>
      <c r="F475" s="273"/>
      <c r="G475" s="274"/>
      <c r="H475" s="52"/>
      <c r="I475" s="52"/>
      <c r="J475" s="52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.75" customHeight="1">
      <c r="A476" s="272"/>
      <c r="B476" s="53"/>
      <c r="C476" s="53"/>
      <c r="D476" s="53"/>
      <c r="E476" s="53"/>
      <c r="F476" s="273"/>
      <c r="G476" s="274"/>
      <c r="H476" s="52"/>
      <c r="I476" s="52"/>
      <c r="J476" s="52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.75" customHeight="1">
      <c r="A477" s="272"/>
      <c r="B477" s="53"/>
      <c r="C477" s="53"/>
      <c r="D477" s="53"/>
      <c r="E477" s="53"/>
      <c r="F477" s="273"/>
      <c r="G477" s="274"/>
      <c r="H477" s="52"/>
      <c r="I477" s="52"/>
      <c r="J477" s="52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.75" customHeight="1">
      <c r="A478" s="272"/>
      <c r="B478" s="53"/>
      <c r="C478" s="53"/>
      <c r="D478" s="53"/>
      <c r="E478" s="53"/>
      <c r="F478" s="273"/>
      <c r="G478" s="274"/>
      <c r="H478" s="52"/>
      <c r="I478" s="52"/>
      <c r="J478" s="52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.75" customHeight="1">
      <c r="A479" s="272"/>
      <c r="B479" s="53"/>
      <c r="C479" s="53"/>
      <c r="D479" s="53"/>
      <c r="E479" s="53"/>
      <c r="F479" s="273"/>
      <c r="G479" s="274"/>
      <c r="H479" s="52"/>
      <c r="I479" s="52"/>
      <c r="J479" s="52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.75" customHeight="1">
      <c r="A480" s="272"/>
      <c r="B480" s="53"/>
      <c r="C480" s="53"/>
      <c r="D480" s="53"/>
      <c r="E480" s="53"/>
      <c r="F480" s="273"/>
      <c r="G480" s="274"/>
      <c r="H480" s="52"/>
      <c r="I480" s="52"/>
      <c r="J480" s="52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.75" customHeight="1">
      <c r="A481" s="272"/>
      <c r="B481" s="53"/>
      <c r="C481" s="53"/>
      <c r="D481" s="53"/>
      <c r="E481" s="53"/>
      <c r="F481" s="273"/>
      <c r="G481" s="274"/>
      <c r="H481" s="52"/>
      <c r="I481" s="52"/>
      <c r="J481" s="52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.75" customHeight="1">
      <c r="A482" s="272"/>
      <c r="B482" s="53"/>
      <c r="C482" s="53"/>
      <c r="D482" s="53"/>
      <c r="E482" s="53"/>
      <c r="F482" s="273"/>
      <c r="G482" s="274"/>
      <c r="H482" s="52"/>
      <c r="I482" s="52"/>
      <c r="J482" s="52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.75" customHeight="1">
      <c r="A483" s="272"/>
      <c r="B483" s="53"/>
      <c r="C483" s="53"/>
      <c r="D483" s="53"/>
      <c r="E483" s="53"/>
      <c r="F483" s="273"/>
      <c r="G483" s="274"/>
      <c r="H483" s="52"/>
      <c r="I483" s="52"/>
      <c r="J483" s="52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.75" customHeight="1">
      <c r="A484" s="272"/>
      <c r="B484" s="53"/>
      <c r="C484" s="53"/>
      <c r="D484" s="53"/>
      <c r="E484" s="53"/>
      <c r="F484" s="273"/>
      <c r="G484" s="274"/>
      <c r="H484" s="52"/>
      <c r="I484" s="52"/>
      <c r="J484" s="52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.75" customHeight="1">
      <c r="A485" s="272"/>
      <c r="B485" s="53"/>
      <c r="C485" s="53"/>
      <c r="D485" s="53"/>
      <c r="E485" s="53"/>
      <c r="F485" s="273"/>
      <c r="G485" s="274"/>
      <c r="H485" s="52"/>
      <c r="I485" s="52"/>
      <c r="J485" s="52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.75" customHeight="1">
      <c r="A486" s="272"/>
      <c r="B486" s="53"/>
      <c r="C486" s="53"/>
      <c r="D486" s="53"/>
      <c r="E486" s="53"/>
      <c r="F486" s="273"/>
      <c r="G486" s="274"/>
      <c r="H486" s="52"/>
      <c r="I486" s="52"/>
      <c r="J486" s="52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.75" customHeight="1">
      <c r="A487" s="272"/>
      <c r="B487" s="53"/>
      <c r="C487" s="53"/>
      <c r="D487" s="53"/>
      <c r="E487" s="53"/>
      <c r="F487" s="273"/>
      <c r="G487" s="274"/>
      <c r="H487" s="52"/>
      <c r="I487" s="52"/>
      <c r="J487" s="52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.75" customHeight="1">
      <c r="A488" s="272"/>
      <c r="B488" s="53"/>
      <c r="C488" s="53"/>
      <c r="D488" s="53"/>
      <c r="E488" s="53"/>
      <c r="F488" s="273"/>
      <c r="G488" s="274"/>
      <c r="H488" s="52"/>
      <c r="I488" s="52"/>
      <c r="J488" s="52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.75" customHeight="1">
      <c r="A489" s="272"/>
      <c r="B489" s="53"/>
      <c r="C489" s="53"/>
      <c r="D489" s="53"/>
      <c r="E489" s="53"/>
      <c r="F489" s="273"/>
      <c r="G489" s="274"/>
      <c r="H489" s="52"/>
      <c r="I489" s="52"/>
      <c r="J489" s="52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.75" customHeight="1">
      <c r="A490" s="272"/>
      <c r="B490" s="53"/>
      <c r="C490" s="53"/>
      <c r="D490" s="53"/>
      <c r="E490" s="53"/>
      <c r="F490" s="273"/>
      <c r="G490" s="274"/>
      <c r="H490" s="52"/>
      <c r="I490" s="52"/>
      <c r="J490" s="52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.75" customHeight="1">
      <c r="A491" s="272"/>
      <c r="B491" s="53"/>
      <c r="C491" s="53"/>
      <c r="D491" s="53"/>
      <c r="E491" s="53"/>
      <c r="F491" s="273"/>
      <c r="G491" s="274"/>
      <c r="H491" s="52"/>
      <c r="I491" s="52"/>
      <c r="J491" s="52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.75" customHeight="1">
      <c r="A492" s="272"/>
      <c r="B492" s="53"/>
      <c r="C492" s="53"/>
      <c r="D492" s="53"/>
      <c r="E492" s="53"/>
      <c r="F492" s="273"/>
      <c r="G492" s="274"/>
      <c r="H492" s="52"/>
      <c r="I492" s="52"/>
      <c r="J492" s="52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.75" customHeight="1">
      <c r="A493" s="272"/>
      <c r="B493" s="53"/>
      <c r="C493" s="53"/>
      <c r="D493" s="53"/>
      <c r="E493" s="53"/>
      <c r="F493" s="273"/>
      <c r="G493" s="274"/>
      <c r="H493" s="52"/>
      <c r="I493" s="52"/>
      <c r="J493" s="52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.75" customHeight="1">
      <c r="A494" s="272"/>
      <c r="B494" s="53"/>
      <c r="C494" s="53"/>
      <c r="D494" s="53"/>
      <c r="E494" s="53"/>
      <c r="F494" s="273"/>
      <c r="G494" s="274"/>
      <c r="H494" s="52"/>
      <c r="I494" s="52"/>
      <c r="J494" s="52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.75" customHeight="1">
      <c r="A495" s="272"/>
      <c r="B495" s="53"/>
      <c r="C495" s="53"/>
      <c r="D495" s="53"/>
      <c r="E495" s="53"/>
      <c r="F495" s="273"/>
      <c r="G495" s="274"/>
      <c r="H495" s="52"/>
      <c r="I495" s="52"/>
      <c r="J495" s="52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.75" customHeight="1">
      <c r="A496" s="272"/>
      <c r="B496" s="53"/>
      <c r="C496" s="53"/>
      <c r="D496" s="53"/>
      <c r="E496" s="53"/>
      <c r="F496" s="273"/>
      <c r="G496" s="274"/>
      <c r="H496" s="52"/>
      <c r="I496" s="52"/>
      <c r="J496" s="52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.75" customHeight="1">
      <c r="A497" s="272"/>
      <c r="B497" s="53"/>
      <c r="C497" s="53"/>
      <c r="D497" s="53"/>
      <c r="E497" s="53"/>
      <c r="F497" s="273"/>
      <c r="G497" s="274"/>
      <c r="H497" s="52"/>
      <c r="I497" s="52"/>
      <c r="J497" s="52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.75" customHeight="1">
      <c r="A498" s="272"/>
      <c r="B498" s="53"/>
      <c r="C498" s="53"/>
      <c r="D498" s="53"/>
      <c r="E498" s="53"/>
      <c r="F498" s="273"/>
      <c r="G498" s="274"/>
      <c r="H498" s="52"/>
      <c r="I498" s="52"/>
      <c r="J498" s="52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.75" customHeight="1">
      <c r="A499" s="272"/>
      <c r="B499" s="53"/>
      <c r="C499" s="53"/>
      <c r="D499" s="53"/>
      <c r="E499" s="53"/>
      <c r="F499" s="273"/>
      <c r="G499" s="274"/>
      <c r="H499" s="52"/>
      <c r="I499" s="52"/>
      <c r="J499" s="52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.75" customHeight="1">
      <c r="A500" s="272"/>
      <c r="B500" s="53"/>
      <c r="C500" s="53"/>
      <c r="D500" s="53"/>
      <c r="E500" s="53"/>
      <c r="F500" s="273"/>
      <c r="G500" s="274"/>
      <c r="H500" s="52"/>
      <c r="I500" s="52"/>
      <c r="J500" s="52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.75" customHeight="1">
      <c r="A501" s="272"/>
      <c r="B501" s="53"/>
      <c r="C501" s="53"/>
      <c r="D501" s="53"/>
      <c r="E501" s="53"/>
      <c r="F501" s="273"/>
      <c r="G501" s="274"/>
      <c r="H501" s="52"/>
      <c r="I501" s="52"/>
      <c r="J501" s="52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.75" customHeight="1">
      <c r="A502" s="272"/>
      <c r="B502" s="53"/>
      <c r="C502" s="53"/>
      <c r="D502" s="53"/>
      <c r="E502" s="53"/>
      <c r="F502" s="273"/>
      <c r="G502" s="274"/>
      <c r="H502" s="52"/>
      <c r="I502" s="52"/>
      <c r="J502" s="52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.75" customHeight="1">
      <c r="A503" s="272"/>
      <c r="B503" s="53"/>
      <c r="C503" s="53"/>
      <c r="D503" s="53"/>
      <c r="E503" s="53"/>
      <c r="F503" s="273"/>
      <c r="G503" s="274"/>
      <c r="H503" s="52"/>
      <c r="I503" s="52"/>
      <c r="J503" s="52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.75" customHeight="1">
      <c r="A504" s="272"/>
      <c r="B504" s="53"/>
      <c r="C504" s="53"/>
      <c r="D504" s="53"/>
      <c r="E504" s="53"/>
      <c r="F504" s="273"/>
      <c r="G504" s="274"/>
      <c r="H504" s="52"/>
      <c r="I504" s="52"/>
      <c r="J504" s="52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.75" customHeight="1">
      <c r="A505" s="272"/>
      <c r="B505" s="53"/>
      <c r="C505" s="53"/>
      <c r="D505" s="53"/>
      <c r="E505" s="53"/>
      <c r="F505" s="273"/>
      <c r="G505" s="274"/>
      <c r="H505" s="52"/>
      <c r="I505" s="52"/>
      <c r="J505" s="52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.75" customHeight="1">
      <c r="A506" s="272"/>
      <c r="B506" s="53"/>
      <c r="C506" s="53"/>
      <c r="D506" s="53"/>
      <c r="E506" s="53"/>
      <c r="F506" s="273"/>
      <c r="G506" s="274"/>
      <c r="H506" s="52"/>
      <c r="I506" s="52"/>
      <c r="J506" s="52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.75" customHeight="1">
      <c r="A507" s="272"/>
      <c r="B507" s="53"/>
      <c r="C507" s="53"/>
      <c r="D507" s="53"/>
      <c r="E507" s="53"/>
      <c r="F507" s="273"/>
      <c r="G507" s="274"/>
      <c r="H507" s="52"/>
      <c r="I507" s="52"/>
      <c r="J507" s="52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.75" customHeight="1">
      <c r="A508" s="272"/>
      <c r="B508" s="53"/>
      <c r="C508" s="53"/>
      <c r="D508" s="53"/>
      <c r="E508" s="53"/>
      <c r="F508" s="273"/>
      <c r="G508" s="274"/>
      <c r="H508" s="52"/>
      <c r="I508" s="52"/>
      <c r="J508" s="52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.75" customHeight="1">
      <c r="A509" s="272"/>
      <c r="B509" s="53"/>
      <c r="C509" s="53"/>
      <c r="D509" s="53"/>
      <c r="E509" s="53"/>
      <c r="F509" s="273"/>
      <c r="G509" s="274"/>
      <c r="H509" s="52"/>
      <c r="I509" s="52"/>
      <c r="J509" s="52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.75" customHeight="1">
      <c r="A510" s="272"/>
      <c r="B510" s="53"/>
      <c r="C510" s="53"/>
      <c r="D510" s="53"/>
      <c r="E510" s="53"/>
      <c r="F510" s="273"/>
      <c r="G510" s="274"/>
      <c r="H510" s="52"/>
      <c r="I510" s="52"/>
      <c r="J510" s="52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.75" customHeight="1">
      <c r="A511" s="272"/>
      <c r="B511" s="53"/>
      <c r="C511" s="53"/>
      <c r="D511" s="53"/>
      <c r="E511" s="53"/>
      <c r="F511" s="273"/>
      <c r="G511" s="274"/>
      <c r="H511" s="52"/>
      <c r="I511" s="52"/>
      <c r="J511" s="52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.75" customHeight="1">
      <c r="A512" s="272"/>
      <c r="B512" s="53"/>
      <c r="C512" s="53"/>
      <c r="D512" s="53"/>
      <c r="E512" s="53"/>
      <c r="F512" s="273"/>
      <c r="G512" s="274"/>
      <c r="H512" s="52"/>
      <c r="I512" s="52"/>
      <c r="J512" s="52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.75" customHeight="1">
      <c r="A513" s="272"/>
      <c r="B513" s="53"/>
      <c r="C513" s="53"/>
      <c r="D513" s="53"/>
      <c r="E513" s="53"/>
      <c r="F513" s="273"/>
      <c r="G513" s="274"/>
      <c r="H513" s="52"/>
      <c r="I513" s="52"/>
      <c r="J513" s="52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.75" customHeight="1">
      <c r="A514" s="272"/>
      <c r="B514" s="53"/>
      <c r="C514" s="53"/>
      <c r="D514" s="53"/>
      <c r="E514" s="53"/>
      <c r="F514" s="273"/>
      <c r="G514" s="274"/>
      <c r="H514" s="52"/>
      <c r="I514" s="52"/>
      <c r="J514" s="52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.75" customHeight="1">
      <c r="A515" s="272"/>
      <c r="B515" s="53"/>
      <c r="C515" s="53"/>
      <c r="D515" s="53"/>
      <c r="E515" s="53"/>
      <c r="F515" s="273"/>
      <c r="G515" s="274"/>
      <c r="H515" s="52"/>
      <c r="I515" s="52"/>
      <c r="J515" s="52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.75" customHeight="1">
      <c r="A516" s="272"/>
      <c r="B516" s="53"/>
      <c r="C516" s="53"/>
      <c r="D516" s="53"/>
      <c r="E516" s="53"/>
      <c r="F516" s="273"/>
      <c r="G516" s="274"/>
      <c r="H516" s="52"/>
      <c r="I516" s="52"/>
      <c r="J516" s="52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.75" customHeight="1">
      <c r="A517" s="272"/>
      <c r="B517" s="53"/>
      <c r="C517" s="53"/>
      <c r="D517" s="53"/>
      <c r="E517" s="53"/>
      <c r="F517" s="273"/>
      <c r="G517" s="274"/>
      <c r="H517" s="52"/>
      <c r="I517" s="52"/>
      <c r="J517" s="52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.75" customHeight="1">
      <c r="A518" s="272"/>
      <c r="B518" s="53"/>
      <c r="C518" s="53"/>
      <c r="D518" s="53"/>
      <c r="E518" s="53"/>
      <c r="F518" s="273"/>
      <c r="G518" s="274"/>
      <c r="H518" s="52"/>
      <c r="I518" s="52"/>
      <c r="J518" s="52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.75" customHeight="1">
      <c r="A519" s="272"/>
      <c r="B519" s="53"/>
      <c r="C519" s="53"/>
      <c r="D519" s="53"/>
      <c r="E519" s="53"/>
      <c r="F519" s="273"/>
      <c r="G519" s="274"/>
      <c r="H519" s="52"/>
      <c r="I519" s="52"/>
      <c r="J519" s="52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.75" customHeight="1">
      <c r="A520" s="272"/>
      <c r="B520" s="53"/>
      <c r="C520" s="53"/>
      <c r="D520" s="53"/>
      <c r="E520" s="53"/>
      <c r="F520" s="273"/>
      <c r="G520" s="274"/>
      <c r="H520" s="52"/>
      <c r="I520" s="52"/>
      <c r="J520" s="52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.75" customHeight="1">
      <c r="A521" s="272"/>
      <c r="B521" s="53"/>
      <c r="C521" s="53"/>
      <c r="D521" s="53"/>
      <c r="E521" s="53"/>
      <c r="F521" s="273"/>
      <c r="G521" s="274"/>
      <c r="H521" s="52"/>
      <c r="I521" s="52"/>
      <c r="J521" s="52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.75" customHeight="1">
      <c r="A522" s="272"/>
      <c r="B522" s="53"/>
      <c r="C522" s="53"/>
      <c r="D522" s="53"/>
      <c r="E522" s="53"/>
      <c r="F522" s="273"/>
      <c r="G522" s="274"/>
      <c r="H522" s="52"/>
      <c r="I522" s="52"/>
      <c r="J522" s="52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.75" customHeight="1">
      <c r="A523" s="272"/>
      <c r="B523" s="53"/>
      <c r="C523" s="53"/>
      <c r="D523" s="53"/>
      <c r="E523" s="53"/>
      <c r="F523" s="273"/>
      <c r="G523" s="274"/>
      <c r="H523" s="52"/>
      <c r="I523" s="52"/>
      <c r="J523" s="52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.75" customHeight="1">
      <c r="A524" s="272"/>
      <c r="B524" s="53"/>
      <c r="C524" s="53"/>
      <c r="D524" s="53"/>
      <c r="E524" s="53"/>
      <c r="F524" s="273"/>
      <c r="G524" s="274"/>
      <c r="H524" s="52"/>
      <c r="I524" s="52"/>
      <c r="J524" s="52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.75" customHeight="1">
      <c r="A525" s="272"/>
      <c r="B525" s="53"/>
      <c r="C525" s="53"/>
      <c r="D525" s="53"/>
      <c r="E525" s="53"/>
      <c r="F525" s="273"/>
      <c r="G525" s="274"/>
      <c r="H525" s="52"/>
      <c r="I525" s="52"/>
      <c r="J525" s="52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.75" customHeight="1">
      <c r="A526" s="272"/>
      <c r="B526" s="53"/>
      <c r="C526" s="53"/>
      <c r="D526" s="53"/>
      <c r="E526" s="53"/>
      <c r="F526" s="273"/>
      <c r="G526" s="274"/>
      <c r="H526" s="52"/>
      <c r="I526" s="52"/>
      <c r="J526" s="52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.75" customHeight="1">
      <c r="A527" s="272"/>
      <c r="B527" s="53"/>
      <c r="C527" s="53"/>
      <c r="D527" s="53"/>
      <c r="E527" s="53"/>
      <c r="F527" s="273"/>
      <c r="G527" s="274"/>
      <c r="H527" s="52"/>
      <c r="I527" s="52"/>
      <c r="J527" s="52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.75" customHeight="1">
      <c r="A528" s="272"/>
      <c r="B528" s="53"/>
      <c r="C528" s="53"/>
      <c r="D528" s="53"/>
      <c r="E528" s="53"/>
      <c r="F528" s="273"/>
      <c r="G528" s="274"/>
      <c r="H528" s="52"/>
      <c r="I528" s="52"/>
      <c r="J528" s="52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.75" customHeight="1">
      <c r="A529" s="272"/>
      <c r="B529" s="53"/>
      <c r="C529" s="53"/>
      <c r="D529" s="53"/>
      <c r="E529" s="53"/>
      <c r="F529" s="273"/>
      <c r="G529" s="274"/>
      <c r="H529" s="52"/>
      <c r="I529" s="52"/>
      <c r="J529" s="52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.75" customHeight="1">
      <c r="A530" s="272"/>
      <c r="B530" s="53"/>
      <c r="C530" s="53"/>
      <c r="D530" s="53"/>
      <c r="E530" s="53"/>
      <c r="F530" s="273"/>
      <c r="G530" s="274"/>
      <c r="H530" s="52"/>
      <c r="I530" s="52"/>
      <c r="J530" s="52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.75" customHeight="1">
      <c r="A531" s="272"/>
      <c r="B531" s="53"/>
      <c r="C531" s="53"/>
      <c r="D531" s="53"/>
      <c r="E531" s="53"/>
      <c r="F531" s="273"/>
      <c r="G531" s="274"/>
      <c r="H531" s="52"/>
      <c r="I531" s="52"/>
      <c r="J531" s="52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.75" customHeight="1">
      <c r="A532" s="272"/>
      <c r="B532" s="53"/>
      <c r="C532" s="53"/>
      <c r="D532" s="53"/>
      <c r="E532" s="53"/>
      <c r="F532" s="273"/>
      <c r="G532" s="274"/>
      <c r="H532" s="52"/>
      <c r="I532" s="52"/>
      <c r="J532" s="52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.75" customHeight="1">
      <c r="A533" s="272"/>
      <c r="B533" s="53"/>
      <c r="C533" s="53"/>
      <c r="D533" s="53"/>
      <c r="E533" s="53"/>
      <c r="F533" s="273"/>
      <c r="G533" s="274"/>
      <c r="H533" s="52"/>
      <c r="I533" s="52"/>
      <c r="J533" s="52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.75" customHeight="1">
      <c r="A534" s="272"/>
      <c r="B534" s="53"/>
      <c r="C534" s="53"/>
      <c r="D534" s="53"/>
      <c r="E534" s="53"/>
      <c r="F534" s="273"/>
      <c r="G534" s="274"/>
      <c r="H534" s="52"/>
      <c r="I534" s="52"/>
      <c r="J534" s="52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.75" customHeight="1">
      <c r="A535" s="272"/>
      <c r="B535" s="53"/>
      <c r="C535" s="53"/>
      <c r="D535" s="53"/>
      <c r="E535" s="53"/>
      <c r="F535" s="273"/>
      <c r="G535" s="274"/>
      <c r="H535" s="52"/>
      <c r="I535" s="52"/>
      <c r="J535" s="52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.75" customHeight="1">
      <c r="A536" s="272"/>
      <c r="B536" s="53"/>
      <c r="C536" s="53"/>
      <c r="D536" s="53"/>
      <c r="E536" s="53"/>
      <c r="F536" s="273"/>
      <c r="G536" s="274"/>
      <c r="H536" s="52"/>
      <c r="I536" s="52"/>
      <c r="J536" s="52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.75" customHeight="1">
      <c r="A537" s="272"/>
      <c r="B537" s="53"/>
      <c r="C537" s="53"/>
      <c r="D537" s="53"/>
      <c r="E537" s="53"/>
      <c r="F537" s="273"/>
      <c r="G537" s="274"/>
      <c r="H537" s="52"/>
      <c r="I537" s="52"/>
      <c r="J537" s="52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.75" customHeight="1">
      <c r="A538" s="272"/>
      <c r="B538" s="53"/>
      <c r="C538" s="53"/>
      <c r="D538" s="53"/>
      <c r="E538" s="53"/>
      <c r="F538" s="273"/>
      <c r="G538" s="274"/>
      <c r="H538" s="52"/>
      <c r="I538" s="52"/>
      <c r="J538" s="52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.75" customHeight="1">
      <c r="A539" s="272"/>
      <c r="B539" s="53"/>
      <c r="C539" s="53"/>
      <c r="D539" s="53"/>
      <c r="E539" s="53"/>
      <c r="F539" s="273"/>
      <c r="G539" s="274"/>
      <c r="H539" s="52"/>
      <c r="I539" s="52"/>
      <c r="J539" s="52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.75" customHeight="1">
      <c r="A540" s="272"/>
      <c r="B540" s="53"/>
      <c r="C540" s="53"/>
      <c r="D540" s="53"/>
      <c r="E540" s="53"/>
      <c r="F540" s="273"/>
      <c r="G540" s="274"/>
      <c r="H540" s="52"/>
      <c r="I540" s="52"/>
      <c r="J540" s="52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.75" customHeight="1">
      <c r="A541" s="272"/>
      <c r="B541" s="53"/>
      <c r="C541" s="53"/>
      <c r="D541" s="53"/>
      <c r="E541" s="53"/>
      <c r="F541" s="273"/>
      <c r="G541" s="274"/>
      <c r="H541" s="52"/>
      <c r="I541" s="52"/>
      <c r="J541" s="52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.75" customHeight="1">
      <c r="A542" s="272"/>
      <c r="B542" s="53"/>
      <c r="C542" s="53"/>
      <c r="D542" s="53"/>
      <c r="E542" s="53"/>
      <c r="F542" s="273"/>
      <c r="G542" s="274"/>
      <c r="H542" s="52"/>
      <c r="I542" s="52"/>
      <c r="J542" s="52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.75" customHeight="1">
      <c r="A543" s="272"/>
      <c r="B543" s="53"/>
      <c r="C543" s="53"/>
      <c r="D543" s="53"/>
      <c r="E543" s="53"/>
      <c r="F543" s="273"/>
      <c r="G543" s="274"/>
      <c r="H543" s="52"/>
      <c r="I543" s="52"/>
      <c r="J543" s="52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.75" customHeight="1">
      <c r="A544" s="272"/>
      <c r="B544" s="53"/>
      <c r="C544" s="53"/>
      <c r="D544" s="53"/>
      <c r="E544" s="53"/>
      <c r="F544" s="273"/>
      <c r="G544" s="274"/>
      <c r="H544" s="52"/>
      <c r="I544" s="52"/>
      <c r="J544" s="52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.75" customHeight="1">
      <c r="A545" s="272"/>
      <c r="B545" s="53"/>
      <c r="C545" s="53"/>
      <c r="D545" s="53"/>
      <c r="E545" s="53"/>
      <c r="F545" s="273"/>
      <c r="G545" s="274"/>
      <c r="H545" s="52"/>
      <c r="I545" s="52"/>
      <c r="J545" s="52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.75" customHeight="1">
      <c r="A546" s="272"/>
      <c r="B546" s="53"/>
      <c r="C546" s="53"/>
      <c r="D546" s="53"/>
      <c r="E546" s="53"/>
      <c r="F546" s="273"/>
      <c r="G546" s="274"/>
      <c r="H546" s="52"/>
      <c r="I546" s="52"/>
      <c r="J546" s="52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.75" customHeight="1">
      <c r="A547" s="272"/>
      <c r="B547" s="53"/>
      <c r="C547" s="53"/>
      <c r="D547" s="53"/>
      <c r="E547" s="53"/>
      <c r="F547" s="273"/>
      <c r="G547" s="274"/>
      <c r="H547" s="52"/>
      <c r="I547" s="52"/>
      <c r="J547" s="52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.75" customHeight="1">
      <c r="A548" s="272"/>
      <c r="B548" s="53"/>
      <c r="C548" s="53"/>
      <c r="D548" s="53"/>
      <c r="E548" s="53"/>
      <c r="F548" s="273"/>
      <c r="G548" s="274"/>
      <c r="H548" s="52"/>
      <c r="I548" s="52"/>
      <c r="J548" s="52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.75" customHeight="1">
      <c r="A549" s="272"/>
      <c r="B549" s="53"/>
      <c r="C549" s="53"/>
      <c r="D549" s="53"/>
      <c r="E549" s="53"/>
      <c r="F549" s="273"/>
      <c r="G549" s="274"/>
      <c r="H549" s="52"/>
      <c r="I549" s="52"/>
      <c r="J549" s="52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.75" customHeight="1">
      <c r="A550" s="272"/>
      <c r="B550" s="53"/>
      <c r="C550" s="53"/>
      <c r="D550" s="53"/>
      <c r="E550" s="53"/>
      <c r="F550" s="273"/>
      <c r="G550" s="274"/>
      <c r="H550" s="52"/>
      <c r="I550" s="52"/>
      <c r="J550" s="52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.75" customHeight="1">
      <c r="A551" s="272"/>
      <c r="B551" s="53"/>
      <c r="C551" s="53"/>
      <c r="D551" s="53"/>
      <c r="E551" s="53"/>
      <c r="F551" s="273"/>
      <c r="G551" s="274"/>
      <c r="H551" s="52"/>
      <c r="I551" s="52"/>
      <c r="J551" s="52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.75" customHeight="1">
      <c r="A552" s="272"/>
      <c r="B552" s="53"/>
      <c r="C552" s="53"/>
      <c r="D552" s="53"/>
      <c r="E552" s="53"/>
      <c r="F552" s="273"/>
      <c r="G552" s="274"/>
      <c r="H552" s="52"/>
      <c r="I552" s="52"/>
      <c r="J552" s="52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.75" customHeight="1">
      <c r="A553" s="272"/>
      <c r="B553" s="53"/>
      <c r="C553" s="53"/>
      <c r="D553" s="53"/>
      <c r="E553" s="53"/>
      <c r="F553" s="273"/>
      <c r="G553" s="274"/>
      <c r="H553" s="52"/>
      <c r="I553" s="52"/>
      <c r="J553" s="52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.75" customHeight="1">
      <c r="A554" s="272"/>
      <c r="B554" s="53"/>
      <c r="C554" s="53"/>
      <c r="D554" s="53"/>
      <c r="E554" s="53"/>
      <c r="F554" s="273"/>
      <c r="G554" s="274"/>
      <c r="H554" s="52"/>
      <c r="I554" s="52"/>
      <c r="J554" s="52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.75" customHeight="1">
      <c r="A555" s="272"/>
      <c r="B555" s="53"/>
      <c r="C555" s="53"/>
      <c r="D555" s="53"/>
      <c r="E555" s="53"/>
      <c r="F555" s="273"/>
      <c r="G555" s="274"/>
      <c r="H555" s="52"/>
      <c r="I555" s="52"/>
      <c r="J555" s="52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.75" customHeight="1">
      <c r="A556" s="272"/>
      <c r="B556" s="53"/>
      <c r="C556" s="53"/>
      <c r="D556" s="53"/>
      <c r="E556" s="53"/>
      <c r="F556" s="273"/>
      <c r="G556" s="274"/>
      <c r="H556" s="52"/>
      <c r="I556" s="52"/>
      <c r="J556" s="52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.75" customHeight="1">
      <c r="A557" s="272"/>
      <c r="B557" s="53"/>
      <c r="C557" s="53"/>
      <c r="D557" s="53"/>
      <c r="E557" s="53"/>
      <c r="F557" s="273"/>
      <c r="G557" s="274"/>
      <c r="H557" s="52"/>
      <c r="I557" s="52"/>
      <c r="J557" s="52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.75" customHeight="1">
      <c r="A558" s="272"/>
      <c r="B558" s="53"/>
      <c r="C558" s="53"/>
      <c r="D558" s="53"/>
      <c r="E558" s="53"/>
      <c r="F558" s="273"/>
      <c r="G558" s="274"/>
      <c r="H558" s="52"/>
      <c r="I558" s="52"/>
      <c r="J558" s="52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.75" customHeight="1">
      <c r="A559" s="272"/>
      <c r="B559" s="53"/>
      <c r="C559" s="53"/>
      <c r="D559" s="53"/>
      <c r="E559" s="53"/>
      <c r="F559" s="273"/>
      <c r="G559" s="274"/>
      <c r="H559" s="52"/>
      <c r="I559" s="52"/>
      <c r="J559" s="52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.75" customHeight="1">
      <c r="A560" s="272"/>
      <c r="B560" s="53"/>
      <c r="C560" s="53"/>
      <c r="D560" s="53"/>
      <c r="E560" s="53"/>
      <c r="F560" s="273"/>
      <c r="G560" s="274"/>
      <c r="H560" s="52"/>
      <c r="I560" s="52"/>
      <c r="J560" s="52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.75" customHeight="1">
      <c r="A561" s="272"/>
      <c r="B561" s="53"/>
      <c r="C561" s="53"/>
      <c r="D561" s="53"/>
      <c r="E561" s="53"/>
      <c r="F561" s="273"/>
      <c r="G561" s="274"/>
      <c r="H561" s="52"/>
      <c r="I561" s="52"/>
      <c r="J561" s="52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.75" customHeight="1">
      <c r="A562" s="272"/>
      <c r="B562" s="53"/>
      <c r="C562" s="53"/>
      <c r="D562" s="53"/>
      <c r="E562" s="53"/>
      <c r="F562" s="273"/>
      <c r="G562" s="274"/>
      <c r="H562" s="52"/>
      <c r="I562" s="52"/>
      <c r="J562" s="52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.75" customHeight="1">
      <c r="A563" s="272"/>
      <c r="B563" s="53"/>
      <c r="C563" s="53"/>
      <c r="D563" s="53"/>
      <c r="E563" s="53"/>
      <c r="F563" s="273"/>
      <c r="G563" s="274"/>
      <c r="H563" s="52"/>
      <c r="I563" s="52"/>
      <c r="J563" s="52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.75" customHeight="1">
      <c r="A564" s="272"/>
      <c r="B564" s="53"/>
      <c r="C564" s="53"/>
      <c r="D564" s="53"/>
      <c r="E564" s="53"/>
      <c r="F564" s="273"/>
      <c r="G564" s="274"/>
      <c r="H564" s="52"/>
      <c r="I564" s="52"/>
      <c r="J564" s="52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.75" customHeight="1">
      <c r="A565" s="272"/>
      <c r="B565" s="53"/>
      <c r="C565" s="53"/>
      <c r="D565" s="53"/>
      <c r="E565" s="53"/>
      <c r="F565" s="273"/>
      <c r="G565" s="274"/>
      <c r="H565" s="52"/>
      <c r="I565" s="52"/>
      <c r="J565" s="52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.75" customHeight="1">
      <c r="A566" s="272"/>
      <c r="B566" s="53"/>
      <c r="C566" s="53"/>
      <c r="D566" s="53"/>
      <c r="E566" s="53"/>
      <c r="F566" s="273"/>
      <c r="G566" s="274"/>
      <c r="H566" s="52"/>
      <c r="I566" s="52"/>
      <c r="J566" s="52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.75" customHeight="1">
      <c r="A567" s="272"/>
      <c r="B567" s="53"/>
      <c r="C567" s="53"/>
      <c r="D567" s="53"/>
      <c r="E567" s="53"/>
      <c r="F567" s="273"/>
      <c r="G567" s="274"/>
      <c r="H567" s="52"/>
      <c r="I567" s="52"/>
      <c r="J567" s="52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.75" customHeight="1">
      <c r="A568" s="272"/>
      <c r="B568" s="53"/>
      <c r="C568" s="53"/>
      <c r="D568" s="53"/>
      <c r="E568" s="53"/>
      <c r="F568" s="273"/>
      <c r="G568" s="274"/>
      <c r="H568" s="52"/>
      <c r="I568" s="52"/>
      <c r="J568" s="52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.75" customHeight="1">
      <c r="A569" s="272"/>
      <c r="B569" s="53"/>
      <c r="C569" s="53"/>
      <c r="D569" s="53"/>
      <c r="E569" s="53"/>
      <c r="F569" s="273"/>
      <c r="G569" s="274"/>
      <c r="H569" s="52"/>
      <c r="I569" s="52"/>
      <c r="J569" s="52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.75" customHeight="1">
      <c r="A570" s="272"/>
      <c r="B570" s="53"/>
      <c r="C570" s="53"/>
      <c r="D570" s="53"/>
      <c r="E570" s="53"/>
      <c r="F570" s="273"/>
      <c r="G570" s="274"/>
      <c r="H570" s="52"/>
      <c r="I570" s="52"/>
      <c r="J570" s="52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.75" customHeight="1">
      <c r="A571" s="272"/>
      <c r="B571" s="53"/>
      <c r="C571" s="53"/>
      <c r="D571" s="53"/>
      <c r="E571" s="53"/>
      <c r="F571" s="273"/>
      <c r="G571" s="274"/>
      <c r="H571" s="52"/>
      <c r="I571" s="52"/>
      <c r="J571" s="52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.75" customHeight="1">
      <c r="A572" s="272"/>
      <c r="B572" s="53"/>
      <c r="C572" s="53"/>
      <c r="D572" s="53"/>
      <c r="E572" s="53"/>
      <c r="F572" s="273"/>
      <c r="G572" s="274"/>
      <c r="H572" s="52"/>
      <c r="I572" s="52"/>
      <c r="J572" s="52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.75" customHeight="1">
      <c r="A573" s="272"/>
      <c r="B573" s="53"/>
      <c r="C573" s="53"/>
      <c r="D573" s="53"/>
      <c r="E573" s="53"/>
      <c r="F573" s="273"/>
      <c r="G573" s="274"/>
      <c r="H573" s="52"/>
      <c r="I573" s="52"/>
      <c r="J573" s="52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.75" customHeight="1">
      <c r="A574" s="272"/>
      <c r="B574" s="53"/>
      <c r="C574" s="53"/>
      <c r="D574" s="53"/>
      <c r="E574" s="53"/>
      <c r="F574" s="273"/>
      <c r="G574" s="274"/>
      <c r="H574" s="52"/>
      <c r="I574" s="52"/>
      <c r="J574" s="52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.75" customHeight="1">
      <c r="A575" s="272"/>
      <c r="B575" s="53"/>
      <c r="C575" s="53"/>
      <c r="D575" s="53"/>
      <c r="E575" s="53"/>
      <c r="F575" s="273"/>
      <c r="G575" s="274"/>
      <c r="H575" s="52"/>
      <c r="I575" s="52"/>
      <c r="J575" s="52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.75" customHeight="1">
      <c r="A576" s="272"/>
      <c r="B576" s="53"/>
      <c r="C576" s="53"/>
      <c r="D576" s="53"/>
      <c r="E576" s="53"/>
      <c r="F576" s="273"/>
      <c r="G576" s="274"/>
      <c r="H576" s="52"/>
      <c r="I576" s="52"/>
      <c r="J576" s="52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.75" customHeight="1">
      <c r="A577" s="272"/>
      <c r="B577" s="53"/>
      <c r="C577" s="53"/>
      <c r="D577" s="53"/>
      <c r="E577" s="53"/>
      <c r="F577" s="273"/>
      <c r="G577" s="274"/>
      <c r="H577" s="52"/>
      <c r="I577" s="52"/>
      <c r="J577" s="52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.75" customHeight="1">
      <c r="A578" s="272"/>
      <c r="B578" s="53"/>
      <c r="C578" s="53"/>
      <c r="D578" s="53"/>
      <c r="E578" s="53"/>
      <c r="F578" s="273"/>
      <c r="G578" s="274"/>
      <c r="H578" s="52"/>
      <c r="I578" s="52"/>
      <c r="J578" s="52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.75" customHeight="1">
      <c r="A579" s="272"/>
      <c r="B579" s="53"/>
      <c r="C579" s="53"/>
      <c r="D579" s="53"/>
      <c r="E579" s="53"/>
      <c r="F579" s="273"/>
      <c r="G579" s="274"/>
      <c r="H579" s="52"/>
      <c r="I579" s="52"/>
      <c r="J579" s="52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.75" customHeight="1">
      <c r="A580" s="272"/>
      <c r="B580" s="53"/>
      <c r="C580" s="53"/>
      <c r="D580" s="53"/>
      <c r="E580" s="53"/>
      <c r="F580" s="273"/>
      <c r="G580" s="274"/>
      <c r="H580" s="52"/>
      <c r="I580" s="52"/>
      <c r="J580" s="52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.75" customHeight="1">
      <c r="A581" s="272"/>
      <c r="B581" s="53"/>
      <c r="C581" s="53"/>
      <c r="D581" s="53"/>
      <c r="E581" s="53"/>
      <c r="F581" s="273"/>
      <c r="G581" s="274"/>
      <c r="H581" s="52"/>
      <c r="I581" s="52"/>
      <c r="J581" s="52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.75" customHeight="1">
      <c r="A582" s="272"/>
      <c r="B582" s="53"/>
      <c r="C582" s="53"/>
      <c r="D582" s="53"/>
      <c r="E582" s="53"/>
      <c r="F582" s="273"/>
      <c r="G582" s="274"/>
      <c r="H582" s="52"/>
      <c r="I582" s="52"/>
      <c r="J582" s="52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.75" customHeight="1">
      <c r="A583" s="272"/>
      <c r="B583" s="53"/>
      <c r="C583" s="53"/>
      <c r="D583" s="53"/>
      <c r="E583" s="53"/>
      <c r="F583" s="273"/>
      <c r="G583" s="274"/>
      <c r="H583" s="52"/>
      <c r="I583" s="52"/>
      <c r="J583" s="52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.75" customHeight="1">
      <c r="A584" s="272"/>
      <c r="B584" s="53"/>
      <c r="C584" s="53"/>
      <c r="D584" s="53"/>
      <c r="E584" s="53"/>
      <c r="F584" s="273"/>
      <c r="G584" s="274"/>
      <c r="H584" s="52"/>
      <c r="I584" s="52"/>
      <c r="J584" s="52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.75" customHeight="1">
      <c r="A585" s="272"/>
      <c r="B585" s="53"/>
      <c r="C585" s="53"/>
      <c r="D585" s="53"/>
      <c r="E585" s="53"/>
      <c r="F585" s="273"/>
      <c r="G585" s="274"/>
      <c r="H585" s="52"/>
      <c r="I585" s="52"/>
      <c r="J585" s="52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.75" customHeight="1">
      <c r="A586" s="272"/>
      <c r="B586" s="53"/>
      <c r="C586" s="53"/>
      <c r="D586" s="53"/>
      <c r="E586" s="53"/>
      <c r="F586" s="273"/>
      <c r="G586" s="274"/>
      <c r="H586" s="52"/>
      <c r="I586" s="52"/>
      <c r="J586" s="52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.75" customHeight="1">
      <c r="A587" s="272"/>
      <c r="B587" s="53"/>
      <c r="C587" s="53"/>
      <c r="D587" s="53"/>
      <c r="E587" s="53"/>
      <c r="F587" s="273"/>
      <c r="G587" s="274"/>
      <c r="H587" s="52"/>
      <c r="I587" s="52"/>
      <c r="J587" s="52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.75" customHeight="1">
      <c r="A588" s="272"/>
      <c r="B588" s="53"/>
      <c r="C588" s="53"/>
      <c r="D588" s="53"/>
      <c r="E588" s="53"/>
      <c r="F588" s="273"/>
      <c r="G588" s="274"/>
      <c r="H588" s="52"/>
      <c r="I588" s="52"/>
      <c r="J588" s="52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.75" customHeight="1">
      <c r="A589" s="272"/>
      <c r="B589" s="53"/>
      <c r="C589" s="53"/>
      <c r="D589" s="53"/>
      <c r="E589" s="53"/>
      <c r="F589" s="273"/>
      <c r="G589" s="274"/>
      <c r="H589" s="52"/>
      <c r="I589" s="52"/>
      <c r="J589" s="52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.75" customHeight="1">
      <c r="A590" s="272"/>
      <c r="B590" s="53"/>
      <c r="C590" s="53"/>
      <c r="D590" s="53"/>
      <c r="E590" s="53"/>
      <c r="F590" s="273"/>
      <c r="G590" s="274"/>
      <c r="H590" s="52"/>
      <c r="I590" s="52"/>
      <c r="J590" s="52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.75" customHeight="1">
      <c r="A591" s="272"/>
      <c r="B591" s="53"/>
      <c r="C591" s="53"/>
      <c r="D591" s="53"/>
      <c r="E591" s="53"/>
      <c r="F591" s="273"/>
      <c r="G591" s="274"/>
      <c r="H591" s="52"/>
      <c r="I591" s="52"/>
      <c r="J591" s="52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.75" customHeight="1">
      <c r="A592" s="272"/>
      <c r="B592" s="53"/>
      <c r="C592" s="53"/>
      <c r="D592" s="53"/>
      <c r="E592" s="53"/>
      <c r="F592" s="273"/>
      <c r="G592" s="274"/>
      <c r="H592" s="52"/>
      <c r="I592" s="52"/>
      <c r="J592" s="52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.75" customHeight="1">
      <c r="A593" s="272"/>
      <c r="B593" s="53"/>
      <c r="C593" s="53"/>
      <c r="D593" s="53"/>
      <c r="E593" s="53"/>
      <c r="F593" s="273"/>
      <c r="G593" s="274"/>
      <c r="H593" s="52"/>
      <c r="I593" s="52"/>
      <c r="J593" s="52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.75" customHeight="1">
      <c r="A594" s="272"/>
      <c r="B594" s="53"/>
      <c r="C594" s="53"/>
      <c r="D594" s="53"/>
      <c r="E594" s="53"/>
      <c r="F594" s="273"/>
      <c r="G594" s="274"/>
      <c r="H594" s="52"/>
      <c r="I594" s="52"/>
      <c r="J594" s="52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.75" customHeight="1">
      <c r="A595" s="272"/>
      <c r="B595" s="53"/>
      <c r="C595" s="53"/>
      <c r="D595" s="53"/>
      <c r="E595" s="53"/>
      <c r="F595" s="273"/>
      <c r="G595" s="274"/>
      <c r="H595" s="52"/>
      <c r="I595" s="52"/>
      <c r="J595" s="52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.75" customHeight="1">
      <c r="A596" s="272"/>
      <c r="B596" s="53"/>
      <c r="C596" s="53"/>
      <c r="D596" s="53"/>
      <c r="E596" s="53"/>
      <c r="F596" s="273"/>
      <c r="G596" s="274"/>
      <c r="H596" s="52"/>
      <c r="I596" s="52"/>
      <c r="J596" s="52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.75" customHeight="1">
      <c r="A597" s="272"/>
      <c r="B597" s="53"/>
      <c r="C597" s="53"/>
      <c r="D597" s="53"/>
      <c r="E597" s="53"/>
      <c r="F597" s="273"/>
      <c r="G597" s="274"/>
      <c r="H597" s="52"/>
      <c r="I597" s="52"/>
      <c r="J597" s="52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.75" customHeight="1">
      <c r="A598" s="272"/>
      <c r="B598" s="53"/>
      <c r="C598" s="53"/>
      <c r="D598" s="53"/>
      <c r="E598" s="53"/>
      <c r="F598" s="273"/>
      <c r="G598" s="274"/>
      <c r="H598" s="52"/>
      <c r="I598" s="52"/>
      <c r="J598" s="52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.75" customHeight="1">
      <c r="A599" s="272"/>
      <c r="B599" s="53"/>
      <c r="C599" s="53"/>
      <c r="D599" s="53"/>
      <c r="E599" s="53"/>
      <c r="F599" s="273"/>
      <c r="G599" s="274"/>
      <c r="H599" s="52"/>
      <c r="I599" s="52"/>
      <c r="J599" s="52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.75" customHeight="1">
      <c r="A600" s="272"/>
      <c r="B600" s="53"/>
      <c r="C600" s="53"/>
      <c r="D600" s="53"/>
      <c r="E600" s="53"/>
      <c r="F600" s="273"/>
      <c r="G600" s="274"/>
      <c r="H600" s="52"/>
      <c r="I600" s="52"/>
      <c r="J600" s="52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.75" customHeight="1">
      <c r="A601" s="272"/>
      <c r="B601" s="53"/>
      <c r="C601" s="53"/>
      <c r="D601" s="53"/>
      <c r="E601" s="53"/>
      <c r="F601" s="273"/>
      <c r="G601" s="274"/>
      <c r="H601" s="52"/>
      <c r="I601" s="52"/>
      <c r="J601" s="52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.75" customHeight="1">
      <c r="A602" s="272"/>
      <c r="B602" s="53"/>
      <c r="C602" s="53"/>
      <c r="D602" s="53"/>
      <c r="E602" s="53"/>
      <c r="F602" s="273"/>
      <c r="G602" s="274"/>
      <c r="H602" s="52"/>
      <c r="I602" s="52"/>
      <c r="J602" s="52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.75" customHeight="1">
      <c r="A603" s="272"/>
      <c r="B603" s="53"/>
      <c r="C603" s="53"/>
      <c r="D603" s="53"/>
      <c r="E603" s="53"/>
      <c r="F603" s="273"/>
      <c r="G603" s="274"/>
      <c r="H603" s="52"/>
      <c r="I603" s="52"/>
      <c r="J603" s="52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.75" customHeight="1">
      <c r="A604" s="272"/>
      <c r="B604" s="53"/>
      <c r="C604" s="53"/>
      <c r="D604" s="53"/>
      <c r="E604" s="53"/>
      <c r="F604" s="273"/>
      <c r="G604" s="274"/>
      <c r="H604" s="52"/>
      <c r="I604" s="52"/>
      <c r="J604" s="52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.75" customHeight="1">
      <c r="A605" s="272"/>
      <c r="B605" s="53"/>
      <c r="C605" s="53"/>
      <c r="D605" s="53"/>
      <c r="E605" s="53"/>
      <c r="F605" s="273"/>
      <c r="G605" s="274"/>
      <c r="H605" s="52"/>
      <c r="I605" s="52"/>
      <c r="J605" s="52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.75" customHeight="1">
      <c r="A606" s="272"/>
      <c r="B606" s="53"/>
      <c r="C606" s="53"/>
      <c r="D606" s="53"/>
      <c r="E606" s="53"/>
      <c r="F606" s="273"/>
      <c r="G606" s="274"/>
      <c r="H606" s="52"/>
      <c r="I606" s="52"/>
      <c r="J606" s="52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.75" customHeight="1">
      <c r="A607" s="272"/>
      <c r="B607" s="53"/>
      <c r="C607" s="53"/>
      <c r="D607" s="53"/>
      <c r="E607" s="53"/>
      <c r="F607" s="273"/>
      <c r="G607" s="274"/>
      <c r="H607" s="52"/>
      <c r="I607" s="52"/>
      <c r="J607" s="52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.75" customHeight="1">
      <c r="A608" s="272"/>
      <c r="B608" s="53"/>
      <c r="C608" s="53"/>
      <c r="D608" s="53"/>
      <c r="E608" s="53"/>
      <c r="F608" s="273"/>
      <c r="G608" s="274"/>
      <c r="H608" s="52"/>
      <c r="I608" s="52"/>
      <c r="J608" s="52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.75" customHeight="1">
      <c r="A609" s="272"/>
      <c r="B609" s="53"/>
      <c r="C609" s="53"/>
      <c r="D609" s="53"/>
      <c r="E609" s="53"/>
      <c r="F609" s="273"/>
      <c r="G609" s="274"/>
      <c r="H609" s="52"/>
      <c r="I609" s="52"/>
      <c r="J609" s="52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.75" customHeight="1">
      <c r="A610" s="272"/>
      <c r="B610" s="53"/>
      <c r="C610" s="53"/>
      <c r="D610" s="53"/>
      <c r="E610" s="53"/>
      <c r="F610" s="273"/>
      <c r="G610" s="274"/>
      <c r="H610" s="52"/>
      <c r="I610" s="52"/>
      <c r="J610" s="52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.75" customHeight="1">
      <c r="A611" s="272"/>
      <c r="B611" s="53"/>
      <c r="C611" s="53"/>
      <c r="D611" s="53"/>
      <c r="E611" s="53"/>
      <c r="F611" s="273"/>
      <c r="G611" s="274"/>
      <c r="H611" s="52"/>
      <c r="I611" s="52"/>
      <c r="J611" s="52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.75" customHeight="1">
      <c r="A612" s="272"/>
      <c r="B612" s="53"/>
      <c r="C612" s="53"/>
      <c r="D612" s="53"/>
      <c r="E612" s="53"/>
      <c r="F612" s="273"/>
      <c r="G612" s="274"/>
      <c r="H612" s="52"/>
      <c r="I612" s="52"/>
      <c r="J612" s="52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.75" customHeight="1">
      <c r="A613" s="272"/>
      <c r="B613" s="53"/>
      <c r="C613" s="53"/>
      <c r="D613" s="53"/>
      <c r="E613" s="53"/>
      <c r="F613" s="273"/>
      <c r="G613" s="274"/>
      <c r="H613" s="52"/>
      <c r="I613" s="52"/>
      <c r="J613" s="52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.75" customHeight="1">
      <c r="A614" s="272"/>
      <c r="B614" s="53"/>
      <c r="C614" s="53"/>
      <c r="D614" s="53"/>
      <c r="E614" s="53"/>
      <c r="F614" s="273"/>
      <c r="G614" s="274"/>
      <c r="H614" s="52"/>
      <c r="I614" s="52"/>
      <c r="J614" s="52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.75" customHeight="1">
      <c r="A615" s="272"/>
      <c r="B615" s="53"/>
      <c r="C615" s="53"/>
      <c r="D615" s="53"/>
      <c r="E615" s="53"/>
      <c r="F615" s="273"/>
      <c r="G615" s="274"/>
      <c r="H615" s="52"/>
      <c r="I615" s="52"/>
      <c r="J615" s="52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.75" customHeight="1">
      <c r="A616" s="272"/>
      <c r="B616" s="53"/>
      <c r="C616" s="53"/>
      <c r="D616" s="53"/>
      <c r="E616" s="53"/>
      <c r="F616" s="273"/>
      <c r="G616" s="274"/>
      <c r="H616" s="52"/>
      <c r="I616" s="52"/>
      <c r="J616" s="52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.75" customHeight="1">
      <c r="A617" s="272"/>
      <c r="B617" s="53"/>
      <c r="C617" s="53"/>
      <c r="D617" s="53"/>
      <c r="E617" s="53"/>
      <c r="F617" s="273"/>
      <c r="G617" s="274"/>
      <c r="H617" s="52"/>
      <c r="I617" s="52"/>
      <c r="J617" s="52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.75" customHeight="1">
      <c r="A618" s="272"/>
      <c r="B618" s="53"/>
      <c r="C618" s="53"/>
      <c r="D618" s="53"/>
      <c r="E618" s="53"/>
      <c r="F618" s="273"/>
      <c r="G618" s="274"/>
      <c r="H618" s="52"/>
      <c r="I618" s="52"/>
      <c r="J618" s="52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.75" customHeight="1">
      <c r="A619" s="272"/>
      <c r="B619" s="53"/>
      <c r="C619" s="53"/>
      <c r="D619" s="53"/>
      <c r="E619" s="53"/>
      <c r="F619" s="273"/>
      <c r="G619" s="274"/>
      <c r="H619" s="52"/>
      <c r="I619" s="52"/>
      <c r="J619" s="52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.75" customHeight="1">
      <c r="A620" s="272"/>
      <c r="B620" s="53"/>
      <c r="C620" s="53"/>
      <c r="D620" s="53"/>
      <c r="E620" s="53"/>
      <c r="F620" s="273"/>
      <c r="G620" s="274"/>
      <c r="H620" s="52"/>
      <c r="I620" s="52"/>
      <c r="J620" s="52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.75" customHeight="1">
      <c r="A621" s="272"/>
      <c r="B621" s="53"/>
      <c r="C621" s="53"/>
      <c r="D621" s="53"/>
      <c r="E621" s="53"/>
      <c r="F621" s="273"/>
      <c r="G621" s="274"/>
      <c r="H621" s="52"/>
      <c r="I621" s="52"/>
      <c r="J621" s="52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.75" customHeight="1">
      <c r="A622" s="272"/>
      <c r="B622" s="53"/>
      <c r="C622" s="53"/>
      <c r="D622" s="53"/>
      <c r="E622" s="53"/>
      <c r="F622" s="273"/>
      <c r="G622" s="274"/>
      <c r="H622" s="52"/>
      <c r="I622" s="52"/>
      <c r="J622" s="52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.75" customHeight="1">
      <c r="A623" s="272"/>
      <c r="B623" s="53"/>
      <c r="C623" s="53"/>
      <c r="D623" s="53"/>
      <c r="E623" s="53"/>
      <c r="F623" s="273"/>
      <c r="G623" s="274"/>
      <c r="H623" s="52"/>
      <c r="I623" s="52"/>
      <c r="J623" s="52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.75" customHeight="1">
      <c r="A624" s="272"/>
      <c r="B624" s="53"/>
      <c r="C624" s="53"/>
      <c r="D624" s="53"/>
      <c r="E624" s="53"/>
      <c r="F624" s="273"/>
      <c r="G624" s="274"/>
      <c r="H624" s="52"/>
      <c r="I624" s="52"/>
      <c r="J624" s="52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.75" customHeight="1">
      <c r="A625" s="272"/>
      <c r="B625" s="53"/>
      <c r="C625" s="53"/>
      <c r="D625" s="53"/>
      <c r="E625" s="53"/>
      <c r="F625" s="273"/>
      <c r="G625" s="274"/>
      <c r="H625" s="52"/>
      <c r="I625" s="52"/>
      <c r="J625" s="52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.75" customHeight="1">
      <c r="A626" s="272"/>
      <c r="B626" s="53"/>
      <c r="C626" s="53"/>
      <c r="D626" s="53"/>
      <c r="E626" s="53"/>
      <c r="F626" s="273"/>
      <c r="G626" s="274"/>
      <c r="H626" s="52"/>
      <c r="I626" s="52"/>
      <c r="J626" s="52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.75" customHeight="1">
      <c r="A627" s="272"/>
      <c r="B627" s="53"/>
      <c r="C627" s="53"/>
      <c r="D627" s="53"/>
      <c r="E627" s="53"/>
      <c r="F627" s="273"/>
      <c r="G627" s="274"/>
      <c r="H627" s="52"/>
      <c r="I627" s="52"/>
      <c r="J627" s="52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.75" customHeight="1">
      <c r="A628" s="272"/>
      <c r="B628" s="53"/>
      <c r="C628" s="53"/>
      <c r="D628" s="53"/>
      <c r="E628" s="53"/>
      <c r="F628" s="273"/>
      <c r="G628" s="274"/>
      <c r="H628" s="52"/>
      <c r="I628" s="52"/>
      <c r="J628" s="52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.75" customHeight="1">
      <c r="A629" s="272"/>
      <c r="B629" s="53"/>
      <c r="C629" s="53"/>
      <c r="D629" s="53"/>
      <c r="E629" s="53"/>
      <c r="F629" s="273"/>
      <c r="G629" s="274"/>
      <c r="H629" s="52"/>
      <c r="I629" s="52"/>
      <c r="J629" s="52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.75" customHeight="1">
      <c r="A630" s="272"/>
      <c r="B630" s="53"/>
      <c r="C630" s="53"/>
      <c r="D630" s="53"/>
      <c r="E630" s="53"/>
      <c r="F630" s="273"/>
      <c r="G630" s="274"/>
      <c r="H630" s="52"/>
      <c r="I630" s="52"/>
      <c r="J630" s="52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.75" customHeight="1">
      <c r="A631" s="272"/>
      <c r="B631" s="53"/>
      <c r="C631" s="53"/>
      <c r="D631" s="53"/>
      <c r="E631" s="53"/>
      <c r="F631" s="273"/>
      <c r="G631" s="274"/>
      <c r="H631" s="52"/>
      <c r="I631" s="52"/>
      <c r="J631" s="52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.75" customHeight="1">
      <c r="A632" s="272"/>
      <c r="B632" s="53"/>
      <c r="C632" s="53"/>
      <c r="D632" s="53"/>
      <c r="E632" s="53"/>
      <c r="F632" s="273"/>
      <c r="G632" s="274"/>
      <c r="H632" s="52"/>
      <c r="I632" s="52"/>
      <c r="J632" s="52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.75" customHeight="1">
      <c r="A633" s="272"/>
      <c r="B633" s="53"/>
      <c r="C633" s="53"/>
      <c r="D633" s="53"/>
      <c r="E633" s="53"/>
      <c r="F633" s="273"/>
      <c r="G633" s="274"/>
      <c r="H633" s="52"/>
      <c r="I633" s="52"/>
      <c r="J633" s="52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.75" customHeight="1">
      <c r="A634" s="272"/>
      <c r="B634" s="53"/>
      <c r="C634" s="53"/>
      <c r="D634" s="53"/>
      <c r="E634" s="53"/>
      <c r="F634" s="273"/>
      <c r="G634" s="274"/>
      <c r="H634" s="52"/>
      <c r="I634" s="52"/>
      <c r="J634" s="52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.75" customHeight="1">
      <c r="A635" s="272"/>
      <c r="B635" s="53"/>
      <c r="C635" s="53"/>
      <c r="D635" s="53"/>
      <c r="E635" s="53"/>
      <c r="F635" s="273"/>
      <c r="G635" s="274"/>
      <c r="H635" s="52"/>
      <c r="I635" s="52"/>
      <c r="J635" s="52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.75" customHeight="1">
      <c r="A636" s="272"/>
      <c r="B636" s="53"/>
      <c r="C636" s="53"/>
      <c r="D636" s="53"/>
      <c r="E636" s="53"/>
      <c r="F636" s="273"/>
      <c r="G636" s="274"/>
      <c r="H636" s="52"/>
      <c r="I636" s="52"/>
      <c r="J636" s="52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.75" customHeight="1">
      <c r="A637" s="272"/>
      <c r="B637" s="53"/>
      <c r="C637" s="53"/>
      <c r="D637" s="53"/>
      <c r="E637" s="53"/>
      <c r="F637" s="273"/>
      <c r="G637" s="274"/>
      <c r="H637" s="52"/>
      <c r="I637" s="52"/>
      <c r="J637" s="52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.75" customHeight="1">
      <c r="A638" s="272"/>
      <c r="B638" s="53"/>
      <c r="C638" s="53"/>
      <c r="D638" s="53"/>
      <c r="E638" s="53"/>
      <c r="F638" s="273"/>
      <c r="G638" s="274"/>
      <c r="H638" s="52"/>
      <c r="I638" s="52"/>
      <c r="J638" s="52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.75" customHeight="1">
      <c r="A639" s="272"/>
      <c r="B639" s="53"/>
      <c r="C639" s="53"/>
      <c r="D639" s="53"/>
      <c r="E639" s="53"/>
      <c r="F639" s="273"/>
      <c r="G639" s="274"/>
      <c r="H639" s="52"/>
      <c r="I639" s="52"/>
      <c r="J639" s="52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.75" customHeight="1">
      <c r="A640" s="272"/>
      <c r="B640" s="53"/>
      <c r="C640" s="53"/>
      <c r="D640" s="53"/>
      <c r="E640" s="53"/>
      <c r="F640" s="273"/>
      <c r="G640" s="274"/>
      <c r="H640" s="52"/>
      <c r="I640" s="52"/>
      <c r="J640" s="52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.75" customHeight="1">
      <c r="A641" s="272"/>
      <c r="B641" s="53"/>
      <c r="C641" s="53"/>
      <c r="D641" s="53"/>
      <c r="E641" s="53"/>
      <c r="F641" s="273"/>
      <c r="G641" s="274"/>
      <c r="H641" s="52"/>
      <c r="I641" s="52"/>
      <c r="J641" s="52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.75" customHeight="1">
      <c r="A642" s="272"/>
      <c r="B642" s="53"/>
      <c r="C642" s="53"/>
      <c r="D642" s="53"/>
      <c r="E642" s="53"/>
      <c r="F642" s="273"/>
      <c r="G642" s="274"/>
      <c r="H642" s="52"/>
      <c r="I642" s="52"/>
      <c r="J642" s="52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.75" customHeight="1">
      <c r="A643" s="272"/>
      <c r="B643" s="53"/>
      <c r="C643" s="53"/>
      <c r="D643" s="53"/>
      <c r="E643" s="53"/>
      <c r="F643" s="273"/>
      <c r="G643" s="274"/>
      <c r="H643" s="52"/>
      <c r="I643" s="52"/>
      <c r="J643" s="52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.75" customHeight="1">
      <c r="A644" s="272"/>
      <c r="B644" s="53"/>
      <c r="C644" s="53"/>
      <c r="D644" s="53"/>
      <c r="E644" s="53"/>
      <c r="F644" s="273"/>
      <c r="G644" s="274"/>
      <c r="H644" s="52"/>
      <c r="I644" s="52"/>
      <c r="J644" s="52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.75" customHeight="1">
      <c r="A645" s="272"/>
      <c r="B645" s="53"/>
      <c r="C645" s="53"/>
      <c r="D645" s="53"/>
      <c r="E645" s="53"/>
      <c r="F645" s="273"/>
      <c r="G645" s="274"/>
      <c r="H645" s="52"/>
      <c r="I645" s="52"/>
      <c r="J645" s="52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.75" customHeight="1">
      <c r="A646" s="272"/>
      <c r="B646" s="53"/>
      <c r="C646" s="53"/>
      <c r="D646" s="53"/>
      <c r="E646" s="53"/>
      <c r="F646" s="273"/>
      <c r="G646" s="274"/>
      <c r="H646" s="52"/>
      <c r="I646" s="52"/>
      <c r="J646" s="52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.75" customHeight="1">
      <c r="A647" s="272"/>
      <c r="B647" s="53"/>
      <c r="C647" s="53"/>
      <c r="D647" s="53"/>
      <c r="E647" s="53"/>
      <c r="F647" s="273"/>
      <c r="G647" s="274"/>
      <c r="H647" s="52"/>
      <c r="I647" s="52"/>
      <c r="J647" s="52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.75" customHeight="1">
      <c r="A648" s="272"/>
      <c r="B648" s="53"/>
      <c r="C648" s="53"/>
      <c r="D648" s="53"/>
      <c r="E648" s="53"/>
      <c r="F648" s="273"/>
      <c r="G648" s="274"/>
      <c r="H648" s="52"/>
      <c r="I648" s="52"/>
      <c r="J648" s="52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.75" customHeight="1">
      <c r="A649" s="272"/>
      <c r="B649" s="53"/>
      <c r="C649" s="53"/>
      <c r="D649" s="53"/>
      <c r="E649" s="53"/>
      <c r="F649" s="273"/>
      <c r="G649" s="274"/>
      <c r="H649" s="52"/>
      <c r="I649" s="52"/>
      <c r="J649" s="52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.75" customHeight="1">
      <c r="A650" s="272"/>
      <c r="B650" s="53"/>
      <c r="C650" s="53"/>
      <c r="D650" s="53"/>
      <c r="E650" s="53"/>
      <c r="F650" s="273"/>
      <c r="G650" s="274"/>
      <c r="H650" s="52"/>
      <c r="I650" s="52"/>
      <c r="J650" s="52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.75" customHeight="1">
      <c r="A651" s="272"/>
      <c r="B651" s="53"/>
      <c r="C651" s="53"/>
      <c r="D651" s="53"/>
      <c r="E651" s="53"/>
      <c r="F651" s="273"/>
      <c r="G651" s="274"/>
      <c r="H651" s="52"/>
      <c r="I651" s="52"/>
      <c r="J651" s="52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.75" customHeight="1">
      <c r="A652" s="272"/>
      <c r="B652" s="53"/>
      <c r="C652" s="53"/>
      <c r="D652" s="53"/>
      <c r="E652" s="53"/>
      <c r="F652" s="273"/>
      <c r="G652" s="274"/>
      <c r="H652" s="52"/>
      <c r="I652" s="52"/>
      <c r="J652" s="52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.75" customHeight="1">
      <c r="A653" s="272"/>
      <c r="B653" s="53"/>
      <c r="C653" s="53"/>
      <c r="D653" s="53"/>
      <c r="E653" s="53"/>
      <c r="F653" s="273"/>
      <c r="G653" s="274"/>
      <c r="H653" s="52"/>
      <c r="I653" s="52"/>
      <c r="J653" s="52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.75" customHeight="1">
      <c r="A654" s="272"/>
      <c r="B654" s="53"/>
      <c r="C654" s="53"/>
      <c r="D654" s="53"/>
      <c r="E654" s="53"/>
      <c r="F654" s="273"/>
      <c r="G654" s="274"/>
      <c r="H654" s="52"/>
      <c r="I654" s="52"/>
      <c r="J654" s="52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.75" customHeight="1">
      <c r="A655" s="272"/>
      <c r="B655" s="53"/>
      <c r="C655" s="53"/>
      <c r="D655" s="53"/>
      <c r="E655" s="53"/>
      <c r="F655" s="273"/>
      <c r="G655" s="274"/>
      <c r="H655" s="52"/>
      <c r="I655" s="52"/>
      <c r="J655" s="52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.75" customHeight="1">
      <c r="A656" s="272"/>
      <c r="B656" s="53"/>
      <c r="C656" s="53"/>
      <c r="D656" s="53"/>
      <c r="E656" s="53"/>
      <c r="F656" s="273"/>
      <c r="G656" s="274"/>
      <c r="H656" s="52"/>
      <c r="I656" s="52"/>
      <c r="J656" s="52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.75" customHeight="1">
      <c r="A657" s="272"/>
      <c r="B657" s="53"/>
      <c r="C657" s="53"/>
      <c r="D657" s="53"/>
      <c r="E657" s="53"/>
      <c r="F657" s="273"/>
      <c r="G657" s="274"/>
      <c r="H657" s="52"/>
      <c r="I657" s="52"/>
      <c r="J657" s="52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.75" customHeight="1">
      <c r="A658" s="272"/>
      <c r="B658" s="53"/>
      <c r="C658" s="53"/>
      <c r="D658" s="53"/>
      <c r="E658" s="53"/>
      <c r="F658" s="273"/>
      <c r="G658" s="274"/>
      <c r="H658" s="52"/>
      <c r="I658" s="52"/>
      <c r="J658" s="52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.75" customHeight="1">
      <c r="A659" s="272"/>
      <c r="B659" s="53"/>
      <c r="C659" s="53"/>
      <c r="D659" s="53"/>
      <c r="E659" s="53"/>
      <c r="F659" s="273"/>
      <c r="G659" s="274"/>
      <c r="H659" s="52"/>
      <c r="I659" s="52"/>
      <c r="J659" s="52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.75" customHeight="1">
      <c r="A660" s="272"/>
      <c r="B660" s="53"/>
      <c r="C660" s="53"/>
      <c r="D660" s="53"/>
      <c r="E660" s="53"/>
      <c r="F660" s="273"/>
      <c r="G660" s="274"/>
      <c r="H660" s="52"/>
      <c r="I660" s="52"/>
      <c r="J660" s="52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.75" customHeight="1">
      <c r="A661" s="272"/>
      <c r="B661" s="53"/>
      <c r="C661" s="53"/>
      <c r="D661" s="53"/>
      <c r="E661" s="53"/>
      <c r="F661" s="273"/>
      <c r="G661" s="274"/>
      <c r="H661" s="52"/>
      <c r="I661" s="52"/>
      <c r="J661" s="52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.75" customHeight="1">
      <c r="A662" s="272"/>
      <c r="B662" s="53"/>
      <c r="C662" s="53"/>
      <c r="D662" s="53"/>
      <c r="E662" s="53"/>
      <c r="F662" s="273"/>
      <c r="G662" s="274"/>
      <c r="H662" s="52"/>
      <c r="I662" s="52"/>
      <c r="J662" s="52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.75" customHeight="1">
      <c r="A663" s="272"/>
      <c r="B663" s="53"/>
      <c r="C663" s="53"/>
      <c r="D663" s="53"/>
      <c r="E663" s="53"/>
      <c r="F663" s="273"/>
      <c r="G663" s="274"/>
      <c r="H663" s="52"/>
      <c r="I663" s="52"/>
      <c r="J663" s="52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.75" customHeight="1">
      <c r="A664" s="272"/>
      <c r="B664" s="53"/>
      <c r="C664" s="53"/>
      <c r="D664" s="53"/>
      <c r="E664" s="53"/>
      <c r="F664" s="273"/>
      <c r="G664" s="274"/>
      <c r="H664" s="52"/>
      <c r="I664" s="52"/>
      <c r="J664" s="52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.75" customHeight="1">
      <c r="A665" s="272"/>
      <c r="B665" s="53"/>
      <c r="C665" s="53"/>
      <c r="D665" s="53"/>
      <c r="E665" s="53"/>
      <c r="F665" s="273"/>
      <c r="G665" s="274"/>
      <c r="H665" s="52"/>
      <c r="I665" s="52"/>
      <c r="J665" s="52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.75" customHeight="1">
      <c r="A666" s="272"/>
      <c r="B666" s="53"/>
      <c r="C666" s="53"/>
      <c r="D666" s="53"/>
      <c r="E666" s="53"/>
      <c r="F666" s="273"/>
      <c r="G666" s="274"/>
      <c r="H666" s="52"/>
      <c r="I666" s="52"/>
      <c r="J666" s="52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.75" customHeight="1">
      <c r="A667" s="272"/>
      <c r="B667" s="53"/>
      <c r="C667" s="53"/>
      <c r="D667" s="53"/>
      <c r="E667" s="53"/>
      <c r="F667" s="273"/>
      <c r="G667" s="274"/>
      <c r="H667" s="52"/>
      <c r="I667" s="52"/>
      <c r="J667" s="52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.75" customHeight="1">
      <c r="A668" s="272"/>
      <c r="B668" s="53"/>
      <c r="C668" s="53"/>
      <c r="D668" s="53"/>
      <c r="E668" s="53"/>
      <c r="F668" s="273"/>
      <c r="G668" s="274"/>
      <c r="H668" s="52"/>
      <c r="I668" s="52"/>
      <c r="J668" s="52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.75" customHeight="1">
      <c r="A669" s="272"/>
      <c r="B669" s="53"/>
      <c r="C669" s="53"/>
      <c r="D669" s="53"/>
      <c r="E669" s="53"/>
      <c r="F669" s="273"/>
      <c r="G669" s="274"/>
      <c r="H669" s="52"/>
      <c r="I669" s="52"/>
      <c r="J669" s="52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.75" customHeight="1">
      <c r="A670" s="272"/>
      <c r="B670" s="53"/>
      <c r="C670" s="53"/>
      <c r="D670" s="53"/>
      <c r="E670" s="53"/>
      <c r="F670" s="273"/>
      <c r="G670" s="274"/>
      <c r="H670" s="52"/>
      <c r="I670" s="52"/>
      <c r="J670" s="52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.75" customHeight="1">
      <c r="A671" s="272"/>
      <c r="B671" s="53"/>
      <c r="C671" s="53"/>
      <c r="D671" s="53"/>
      <c r="E671" s="53"/>
      <c r="F671" s="273"/>
      <c r="G671" s="274"/>
      <c r="H671" s="52"/>
      <c r="I671" s="52"/>
      <c r="J671" s="52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.75" customHeight="1">
      <c r="A672" s="272"/>
      <c r="B672" s="53"/>
      <c r="C672" s="53"/>
      <c r="D672" s="53"/>
      <c r="E672" s="53"/>
      <c r="F672" s="273"/>
      <c r="G672" s="274"/>
      <c r="H672" s="52"/>
      <c r="I672" s="52"/>
      <c r="J672" s="52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.75" customHeight="1">
      <c r="A673" s="272"/>
      <c r="B673" s="53"/>
      <c r="C673" s="53"/>
      <c r="D673" s="53"/>
      <c r="E673" s="53"/>
      <c r="F673" s="273"/>
      <c r="G673" s="274"/>
      <c r="H673" s="52"/>
      <c r="I673" s="52"/>
      <c r="J673" s="52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.75" customHeight="1">
      <c r="A674" s="272"/>
      <c r="B674" s="53"/>
      <c r="C674" s="53"/>
      <c r="D674" s="53"/>
      <c r="E674" s="53"/>
      <c r="F674" s="273"/>
      <c r="G674" s="274"/>
      <c r="H674" s="52"/>
      <c r="I674" s="52"/>
      <c r="J674" s="52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.75" customHeight="1">
      <c r="A675" s="272"/>
      <c r="B675" s="53"/>
      <c r="C675" s="53"/>
      <c r="D675" s="53"/>
      <c r="E675" s="53"/>
      <c r="F675" s="273"/>
      <c r="G675" s="274"/>
      <c r="H675" s="52"/>
      <c r="I675" s="52"/>
      <c r="J675" s="52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.75" customHeight="1">
      <c r="A676" s="272"/>
      <c r="B676" s="53"/>
      <c r="C676" s="53"/>
      <c r="D676" s="53"/>
      <c r="E676" s="53"/>
      <c r="F676" s="273"/>
      <c r="G676" s="274"/>
      <c r="H676" s="52"/>
      <c r="I676" s="52"/>
      <c r="J676" s="52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.75" customHeight="1">
      <c r="A677" s="272"/>
      <c r="B677" s="53"/>
      <c r="C677" s="53"/>
      <c r="D677" s="53"/>
      <c r="E677" s="53"/>
      <c r="F677" s="273"/>
      <c r="G677" s="274"/>
      <c r="H677" s="52"/>
      <c r="I677" s="52"/>
      <c r="J677" s="52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.75" customHeight="1">
      <c r="A678" s="272"/>
      <c r="B678" s="53"/>
      <c r="C678" s="53"/>
      <c r="D678" s="53"/>
      <c r="E678" s="53"/>
      <c r="F678" s="273"/>
      <c r="G678" s="274"/>
      <c r="H678" s="52"/>
      <c r="I678" s="52"/>
      <c r="J678" s="52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.75" customHeight="1">
      <c r="A679" s="272"/>
      <c r="B679" s="53"/>
      <c r="C679" s="53"/>
      <c r="D679" s="53"/>
      <c r="E679" s="53"/>
      <c r="F679" s="273"/>
      <c r="G679" s="274"/>
      <c r="H679" s="52"/>
      <c r="I679" s="52"/>
      <c r="J679" s="52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.75" customHeight="1">
      <c r="A680" s="272"/>
      <c r="B680" s="53"/>
      <c r="C680" s="53"/>
      <c r="D680" s="53"/>
      <c r="E680" s="53"/>
      <c r="F680" s="273"/>
      <c r="G680" s="274"/>
      <c r="H680" s="52"/>
      <c r="I680" s="52"/>
      <c r="J680" s="52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.75" customHeight="1">
      <c r="A681" s="272"/>
      <c r="B681" s="53"/>
      <c r="C681" s="53"/>
      <c r="D681" s="53"/>
      <c r="E681" s="53"/>
      <c r="F681" s="273"/>
      <c r="G681" s="274"/>
      <c r="H681" s="52"/>
      <c r="I681" s="52"/>
      <c r="J681" s="52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.75" customHeight="1">
      <c r="A682" s="272"/>
      <c r="B682" s="53"/>
      <c r="C682" s="53"/>
      <c r="D682" s="53"/>
      <c r="E682" s="53"/>
      <c r="F682" s="273"/>
      <c r="G682" s="274"/>
      <c r="H682" s="52"/>
      <c r="I682" s="52"/>
      <c r="J682" s="52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.75" customHeight="1">
      <c r="A683" s="272"/>
      <c r="B683" s="53"/>
      <c r="C683" s="53"/>
      <c r="D683" s="53"/>
      <c r="E683" s="53"/>
      <c r="F683" s="273"/>
      <c r="G683" s="274"/>
      <c r="H683" s="52"/>
      <c r="I683" s="52"/>
      <c r="J683" s="52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.75" customHeight="1">
      <c r="A684" s="272"/>
      <c r="B684" s="53"/>
      <c r="C684" s="53"/>
      <c r="D684" s="53"/>
      <c r="E684" s="53"/>
      <c r="F684" s="273"/>
      <c r="G684" s="274"/>
      <c r="H684" s="52"/>
      <c r="I684" s="52"/>
      <c r="J684" s="52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.75" customHeight="1">
      <c r="A685" s="272"/>
      <c r="B685" s="53"/>
      <c r="C685" s="53"/>
      <c r="D685" s="53"/>
      <c r="E685" s="53"/>
      <c r="F685" s="273"/>
      <c r="G685" s="274"/>
      <c r="H685" s="52"/>
      <c r="I685" s="52"/>
      <c r="J685" s="52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.75" customHeight="1">
      <c r="A686" s="272"/>
      <c r="B686" s="53"/>
      <c r="C686" s="53"/>
      <c r="D686" s="53"/>
      <c r="E686" s="53"/>
      <c r="F686" s="273"/>
      <c r="G686" s="274"/>
      <c r="H686" s="52"/>
      <c r="I686" s="52"/>
      <c r="J686" s="52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.75" customHeight="1">
      <c r="A687" s="272"/>
      <c r="B687" s="53"/>
      <c r="C687" s="53"/>
      <c r="D687" s="53"/>
      <c r="E687" s="53"/>
      <c r="F687" s="273"/>
      <c r="G687" s="274"/>
      <c r="H687" s="52"/>
      <c r="I687" s="52"/>
      <c r="J687" s="52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.75" customHeight="1">
      <c r="A688" s="272"/>
      <c r="B688" s="53"/>
      <c r="C688" s="53"/>
      <c r="D688" s="53"/>
      <c r="E688" s="53"/>
      <c r="F688" s="273"/>
      <c r="G688" s="274"/>
      <c r="H688" s="52"/>
      <c r="I688" s="52"/>
      <c r="J688" s="52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.75" customHeight="1">
      <c r="A689" s="272"/>
      <c r="B689" s="53"/>
      <c r="C689" s="53"/>
      <c r="D689" s="53"/>
      <c r="E689" s="53"/>
      <c r="F689" s="273"/>
      <c r="G689" s="274"/>
      <c r="H689" s="52"/>
      <c r="I689" s="52"/>
      <c r="J689" s="52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.75" customHeight="1">
      <c r="A690" s="272"/>
      <c r="B690" s="53"/>
      <c r="C690" s="53"/>
      <c r="D690" s="53"/>
      <c r="E690" s="53"/>
      <c r="F690" s="273"/>
      <c r="G690" s="274"/>
      <c r="H690" s="52"/>
      <c r="I690" s="52"/>
      <c r="J690" s="52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.75" customHeight="1">
      <c r="A691" s="272"/>
      <c r="B691" s="53"/>
      <c r="C691" s="53"/>
      <c r="D691" s="53"/>
      <c r="E691" s="53"/>
      <c r="F691" s="273"/>
      <c r="G691" s="274"/>
      <c r="H691" s="52"/>
      <c r="I691" s="52"/>
      <c r="J691" s="52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.75" customHeight="1">
      <c r="A692" s="272"/>
      <c r="B692" s="53"/>
      <c r="C692" s="53"/>
      <c r="D692" s="53"/>
      <c r="E692" s="53"/>
      <c r="F692" s="273"/>
      <c r="G692" s="274"/>
      <c r="H692" s="52"/>
      <c r="I692" s="52"/>
      <c r="J692" s="52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.75" customHeight="1">
      <c r="A693" s="272"/>
      <c r="B693" s="53"/>
      <c r="C693" s="53"/>
      <c r="D693" s="53"/>
      <c r="E693" s="53"/>
      <c r="F693" s="273"/>
      <c r="G693" s="274"/>
      <c r="H693" s="52"/>
      <c r="I693" s="52"/>
      <c r="J693" s="52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.75" customHeight="1">
      <c r="A694" s="272"/>
      <c r="B694" s="53"/>
      <c r="C694" s="53"/>
      <c r="D694" s="53"/>
      <c r="E694" s="53"/>
      <c r="F694" s="273"/>
      <c r="G694" s="274"/>
      <c r="H694" s="52"/>
      <c r="I694" s="52"/>
      <c r="J694" s="52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.75" customHeight="1">
      <c r="A695" s="272"/>
      <c r="B695" s="53"/>
      <c r="C695" s="53"/>
      <c r="D695" s="53"/>
      <c r="E695" s="53"/>
      <c r="F695" s="273"/>
      <c r="G695" s="274"/>
      <c r="H695" s="52"/>
      <c r="I695" s="52"/>
      <c r="J695" s="52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.75" customHeight="1">
      <c r="A696" s="272"/>
      <c r="B696" s="53"/>
      <c r="C696" s="53"/>
      <c r="D696" s="53"/>
      <c r="E696" s="53"/>
      <c r="F696" s="273"/>
      <c r="G696" s="274"/>
      <c r="H696" s="52"/>
      <c r="I696" s="52"/>
      <c r="J696" s="52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.75" customHeight="1">
      <c r="A697" s="272"/>
      <c r="B697" s="53"/>
      <c r="C697" s="53"/>
      <c r="D697" s="53"/>
      <c r="E697" s="53"/>
      <c r="F697" s="273"/>
      <c r="G697" s="274"/>
      <c r="H697" s="52"/>
      <c r="I697" s="52"/>
      <c r="J697" s="52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.75" customHeight="1">
      <c r="A698" s="272"/>
      <c r="B698" s="53"/>
      <c r="C698" s="53"/>
      <c r="D698" s="53"/>
      <c r="E698" s="53"/>
      <c r="F698" s="273"/>
      <c r="G698" s="274"/>
      <c r="H698" s="52"/>
      <c r="I698" s="52"/>
      <c r="J698" s="52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.75" customHeight="1">
      <c r="A699" s="272"/>
      <c r="B699" s="53"/>
      <c r="C699" s="53"/>
      <c r="D699" s="53"/>
      <c r="E699" s="53"/>
      <c r="F699" s="273"/>
      <c r="G699" s="274"/>
      <c r="H699" s="52"/>
      <c r="I699" s="52"/>
      <c r="J699" s="52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.75" customHeight="1">
      <c r="A700" s="272"/>
      <c r="B700" s="53"/>
      <c r="C700" s="53"/>
      <c r="D700" s="53"/>
      <c r="E700" s="53"/>
      <c r="F700" s="273"/>
      <c r="G700" s="274"/>
      <c r="H700" s="52"/>
      <c r="I700" s="52"/>
      <c r="J700" s="52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.75" customHeight="1">
      <c r="A701" s="272"/>
      <c r="B701" s="53"/>
      <c r="C701" s="53"/>
      <c r="D701" s="53"/>
      <c r="E701" s="53"/>
      <c r="F701" s="273"/>
      <c r="G701" s="274"/>
      <c r="H701" s="52"/>
      <c r="I701" s="52"/>
      <c r="J701" s="52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.75" customHeight="1">
      <c r="A702" s="272"/>
      <c r="B702" s="53"/>
      <c r="C702" s="53"/>
      <c r="D702" s="53"/>
      <c r="E702" s="53"/>
      <c r="F702" s="273"/>
      <c r="G702" s="274"/>
      <c r="H702" s="52"/>
      <c r="I702" s="52"/>
      <c r="J702" s="52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.75" customHeight="1">
      <c r="A703" s="272"/>
      <c r="B703" s="53"/>
      <c r="C703" s="53"/>
      <c r="D703" s="53"/>
      <c r="E703" s="53"/>
      <c r="F703" s="273"/>
      <c r="G703" s="274"/>
      <c r="H703" s="52"/>
      <c r="I703" s="52"/>
      <c r="J703" s="52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.75" customHeight="1">
      <c r="A704" s="272"/>
      <c r="B704" s="53"/>
      <c r="C704" s="53"/>
      <c r="D704" s="53"/>
      <c r="E704" s="53"/>
      <c r="F704" s="273"/>
      <c r="G704" s="274"/>
      <c r="H704" s="52"/>
      <c r="I704" s="52"/>
      <c r="J704" s="52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.75" customHeight="1">
      <c r="A705" s="272"/>
      <c r="B705" s="53"/>
      <c r="C705" s="53"/>
      <c r="D705" s="53"/>
      <c r="E705" s="53"/>
      <c r="F705" s="273"/>
      <c r="G705" s="274"/>
      <c r="H705" s="52"/>
      <c r="I705" s="52"/>
      <c r="J705" s="52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.75" customHeight="1">
      <c r="A706" s="272"/>
      <c r="B706" s="53"/>
      <c r="C706" s="53"/>
      <c r="D706" s="53"/>
      <c r="E706" s="53"/>
      <c r="F706" s="273"/>
      <c r="G706" s="274"/>
      <c r="H706" s="52"/>
      <c r="I706" s="52"/>
      <c r="J706" s="52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.75" customHeight="1">
      <c r="A707" s="272"/>
      <c r="B707" s="53"/>
      <c r="C707" s="53"/>
      <c r="D707" s="53"/>
      <c r="E707" s="53"/>
      <c r="F707" s="273"/>
      <c r="G707" s="274"/>
      <c r="H707" s="52"/>
      <c r="I707" s="52"/>
      <c r="J707" s="52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.75" customHeight="1">
      <c r="A708" s="272"/>
      <c r="B708" s="53"/>
      <c r="C708" s="53"/>
      <c r="D708" s="53"/>
      <c r="E708" s="53"/>
      <c r="F708" s="273"/>
      <c r="G708" s="274"/>
      <c r="H708" s="52"/>
      <c r="I708" s="52"/>
      <c r="J708" s="52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.75" customHeight="1">
      <c r="A709" s="272"/>
      <c r="B709" s="53"/>
      <c r="C709" s="53"/>
      <c r="D709" s="53"/>
      <c r="E709" s="53"/>
      <c r="F709" s="273"/>
      <c r="G709" s="274"/>
      <c r="H709" s="52"/>
      <c r="I709" s="52"/>
      <c r="J709" s="52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.75" customHeight="1">
      <c r="A710" s="272"/>
      <c r="B710" s="53"/>
      <c r="C710" s="53"/>
      <c r="D710" s="53"/>
      <c r="E710" s="53"/>
      <c r="F710" s="273"/>
      <c r="G710" s="274"/>
      <c r="H710" s="52"/>
      <c r="I710" s="52"/>
      <c r="J710" s="52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.75" customHeight="1">
      <c r="A711" s="272"/>
      <c r="B711" s="53"/>
      <c r="C711" s="53"/>
      <c r="D711" s="53"/>
      <c r="E711" s="53"/>
      <c r="F711" s="273"/>
      <c r="G711" s="274"/>
      <c r="H711" s="52"/>
      <c r="I711" s="52"/>
      <c r="J711" s="52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.75" customHeight="1">
      <c r="A712" s="272"/>
      <c r="B712" s="53"/>
      <c r="C712" s="53"/>
      <c r="D712" s="53"/>
      <c r="E712" s="53"/>
      <c r="F712" s="273"/>
      <c r="G712" s="274"/>
      <c r="H712" s="52"/>
      <c r="I712" s="52"/>
      <c r="J712" s="52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.75" customHeight="1">
      <c r="A713" s="272"/>
      <c r="B713" s="53"/>
      <c r="C713" s="53"/>
      <c r="D713" s="53"/>
      <c r="E713" s="53"/>
      <c r="F713" s="273"/>
      <c r="G713" s="274"/>
      <c r="H713" s="52"/>
      <c r="I713" s="52"/>
      <c r="J713" s="52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.75" customHeight="1">
      <c r="A714" s="272"/>
      <c r="B714" s="53"/>
      <c r="C714" s="53"/>
      <c r="D714" s="53"/>
      <c r="E714" s="53"/>
      <c r="F714" s="273"/>
      <c r="G714" s="274"/>
      <c r="H714" s="52"/>
      <c r="I714" s="52"/>
      <c r="J714" s="52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.75" customHeight="1">
      <c r="A715" s="272"/>
      <c r="B715" s="53"/>
      <c r="C715" s="53"/>
      <c r="D715" s="53"/>
      <c r="E715" s="53"/>
      <c r="F715" s="273"/>
      <c r="G715" s="274"/>
      <c r="H715" s="52"/>
      <c r="I715" s="52"/>
      <c r="J715" s="52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.75" customHeight="1">
      <c r="A716" s="272"/>
      <c r="B716" s="53"/>
      <c r="C716" s="53"/>
      <c r="D716" s="53"/>
      <c r="E716" s="53"/>
      <c r="F716" s="273"/>
      <c r="G716" s="274"/>
      <c r="H716" s="52"/>
      <c r="I716" s="52"/>
      <c r="J716" s="52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.75" customHeight="1">
      <c r="A717" s="272"/>
      <c r="B717" s="53"/>
      <c r="C717" s="53"/>
      <c r="D717" s="53"/>
      <c r="E717" s="53"/>
      <c r="F717" s="273"/>
      <c r="G717" s="274"/>
      <c r="H717" s="52"/>
      <c r="I717" s="52"/>
      <c r="J717" s="52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.75" customHeight="1">
      <c r="A718" s="272"/>
      <c r="B718" s="53"/>
      <c r="C718" s="53"/>
      <c r="D718" s="53"/>
      <c r="E718" s="53"/>
      <c r="F718" s="273"/>
      <c r="G718" s="274"/>
      <c r="H718" s="52"/>
      <c r="I718" s="52"/>
      <c r="J718" s="52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.75" customHeight="1">
      <c r="A719" s="272"/>
      <c r="B719" s="53"/>
      <c r="C719" s="53"/>
      <c r="D719" s="53"/>
      <c r="E719" s="53"/>
      <c r="F719" s="273"/>
      <c r="G719" s="274"/>
      <c r="H719" s="52"/>
      <c r="I719" s="52"/>
      <c r="J719" s="52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.75" customHeight="1">
      <c r="A720" s="272"/>
      <c r="B720" s="53"/>
      <c r="C720" s="53"/>
      <c r="D720" s="53"/>
      <c r="E720" s="53"/>
      <c r="F720" s="273"/>
      <c r="G720" s="274"/>
      <c r="H720" s="52"/>
      <c r="I720" s="52"/>
      <c r="J720" s="52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.75" customHeight="1">
      <c r="A721" s="272"/>
      <c r="B721" s="53"/>
      <c r="C721" s="53"/>
      <c r="D721" s="53"/>
      <c r="E721" s="53"/>
      <c r="F721" s="273"/>
      <c r="G721" s="274"/>
      <c r="H721" s="52"/>
      <c r="I721" s="52"/>
      <c r="J721" s="52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.75" customHeight="1">
      <c r="A722" s="272"/>
      <c r="B722" s="53"/>
      <c r="C722" s="53"/>
      <c r="D722" s="53"/>
      <c r="E722" s="53"/>
      <c r="F722" s="273"/>
      <c r="G722" s="274"/>
      <c r="H722" s="52"/>
      <c r="I722" s="52"/>
      <c r="J722" s="52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.75" customHeight="1">
      <c r="A723" s="272"/>
      <c r="B723" s="53"/>
      <c r="C723" s="53"/>
      <c r="D723" s="53"/>
      <c r="E723" s="53"/>
      <c r="F723" s="273"/>
      <c r="G723" s="274"/>
      <c r="H723" s="52"/>
      <c r="I723" s="52"/>
      <c r="J723" s="52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.75" customHeight="1">
      <c r="A724" s="272"/>
      <c r="B724" s="53"/>
      <c r="C724" s="53"/>
      <c r="D724" s="53"/>
      <c r="E724" s="53"/>
      <c r="F724" s="273"/>
      <c r="G724" s="274"/>
      <c r="H724" s="52"/>
      <c r="I724" s="52"/>
      <c r="J724" s="52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.75" customHeight="1">
      <c r="A725" s="272"/>
      <c r="B725" s="53"/>
      <c r="C725" s="53"/>
      <c r="D725" s="53"/>
      <c r="E725" s="53"/>
      <c r="F725" s="273"/>
      <c r="G725" s="274"/>
      <c r="H725" s="52"/>
      <c r="I725" s="52"/>
      <c r="J725" s="52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.75" customHeight="1">
      <c r="A726" s="272"/>
      <c r="B726" s="53"/>
      <c r="C726" s="53"/>
      <c r="D726" s="53"/>
      <c r="E726" s="53"/>
      <c r="F726" s="273"/>
      <c r="G726" s="274"/>
      <c r="H726" s="52"/>
      <c r="I726" s="52"/>
      <c r="J726" s="52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.75" customHeight="1">
      <c r="A727" s="272"/>
      <c r="B727" s="53"/>
      <c r="C727" s="53"/>
      <c r="D727" s="53"/>
      <c r="E727" s="53"/>
      <c r="F727" s="273"/>
      <c r="G727" s="274"/>
      <c r="H727" s="52"/>
      <c r="I727" s="52"/>
      <c r="J727" s="52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.75" customHeight="1">
      <c r="A728" s="272"/>
      <c r="B728" s="53"/>
      <c r="C728" s="53"/>
      <c r="D728" s="53"/>
      <c r="E728" s="53"/>
      <c r="F728" s="273"/>
      <c r="G728" s="274"/>
      <c r="H728" s="52"/>
      <c r="I728" s="52"/>
      <c r="J728" s="52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.75" customHeight="1">
      <c r="A729" s="272"/>
      <c r="B729" s="53"/>
      <c r="C729" s="53"/>
      <c r="D729" s="53"/>
      <c r="E729" s="53"/>
      <c r="F729" s="273"/>
      <c r="G729" s="274"/>
      <c r="H729" s="52"/>
      <c r="I729" s="52"/>
      <c r="J729" s="52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.75" customHeight="1">
      <c r="A730" s="272"/>
      <c r="B730" s="53"/>
      <c r="C730" s="53"/>
      <c r="D730" s="53"/>
      <c r="E730" s="53"/>
      <c r="F730" s="273"/>
      <c r="G730" s="274"/>
      <c r="H730" s="52"/>
      <c r="I730" s="52"/>
      <c r="J730" s="52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.75" customHeight="1">
      <c r="A731" s="272"/>
      <c r="B731" s="53"/>
      <c r="C731" s="53"/>
      <c r="D731" s="53"/>
      <c r="E731" s="53"/>
      <c r="F731" s="273"/>
      <c r="G731" s="274"/>
      <c r="H731" s="52"/>
      <c r="I731" s="52"/>
      <c r="J731" s="52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.75" customHeight="1">
      <c r="A732" s="272"/>
      <c r="B732" s="53"/>
      <c r="C732" s="53"/>
      <c r="D732" s="53"/>
      <c r="E732" s="53"/>
      <c r="F732" s="273"/>
      <c r="G732" s="274"/>
      <c r="H732" s="52"/>
      <c r="I732" s="52"/>
      <c r="J732" s="52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.75" customHeight="1">
      <c r="A733" s="272"/>
      <c r="B733" s="53"/>
      <c r="C733" s="53"/>
      <c r="D733" s="53"/>
      <c r="E733" s="53"/>
      <c r="F733" s="273"/>
      <c r="G733" s="274"/>
      <c r="H733" s="52"/>
      <c r="I733" s="52"/>
      <c r="J733" s="52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.75" customHeight="1">
      <c r="A734" s="272"/>
      <c r="B734" s="53"/>
      <c r="C734" s="53"/>
      <c r="D734" s="53"/>
      <c r="E734" s="53"/>
      <c r="F734" s="273"/>
      <c r="G734" s="274"/>
      <c r="H734" s="52"/>
      <c r="I734" s="52"/>
      <c r="J734" s="52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.75" customHeight="1">
      <c r="A735" s="272"/>
      <c r="B735" s="53"/>
      <c r="C735" s="53"/>
      <c r="D735" s="53"/>
      <c r="E735" s="53"/>
      <c r="F735" s="273"/>
      <c r="G735" s="274"/>
      <c r="H735" s="52"/>
      <c r="I735" s="52"/>
      <c r="J735" s="52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.75" customHeight="1">
      <c r="A736" s="272"/>
      <c r="B736" s="53"/>
      <c r="C736" s="53"/>
      <c r="D736" s="53"/>
      <c r="E736" s="53"/>
      <c r="F736" s="273"/>
      <c r="G736" s="274"/>
      <c r="H736" s="52"/>
      <c r="I736" s="52"/>
      <c r="J736" s="52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.75" customHeight="1">
      <c r="A737" s="272"/>
      <c r="B737" s="53"/>
      <c r="C737" s="53"/>
      <c r="D737" s="53"/>
      <c r="E737" s="53"/>
      <c r="F737" s="273"/>
      <c r="G737" s="274"/>
      <c r="H737" s="52"/>
      <c r="I737" s="52"/>
      <c r="J737" s="52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.75" customHeight="1">
      <c r="A738" s="272"/>
      <c r="B738" s="53"/>
      <c r="C738" s="53"/>
      <c r="D738" s="53"/>
      <c r="E738" s="53"/>
      <c r="F738" s="273"/>
      <c r="G738" s="274"/>
      <c r="H738" s="52"/>
      <c r="I738" s="52"/>
      <c r="J738" s="52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.75" customHeight="1">
      <c r="A739" s="272"/>
      <c r="B739" s="53"/>
      <c r="C739" s="53"/>
      <c r="D739" s="53"/>
      <c r="E739" s="53"/>
      <c r="F739" s="273"/>
      <c r="G739" s="274"/>
      <c r="H739" s="52"/>
      <c r="I739" s="52"/>
      <c r="J739" s="52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.75" customHeight="1">
      <c r="A740" s="272"/>
      <c r="B740" s="53"/>
      <c r="C740" s="53"/>
      <c r="D740" s="53"/>
      <c r="E740" s="53"/>
      <c r="F740" s="273"/>
      <c r="G740" s="274"/>
      <c r="H740" s="52"/>
      <c r="I740" s="52"/>
      <c r="J740" s="52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.75" customHeight="1">
      <c r="A741" s="272"/>
      <c r="B741" s="53"/>
      <c r="C741" s="53"/>
      <c r="D741" s="53"/>
      <c r="E741" s="53"/>
      <c r="F741" s="273"/>
      <c r="G741" s="274"/>
      <c r="H741" s="52"/>
      <c r="I741" s="52"/>
      <c r="J741" s="52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.75" customHeight="1">
      <c r="A742" s="272"/>
      <c r="B742" s="53"/>
      <c r="C742" s="53"/>
      <c r="D742" s="53"/>
      <c r="E742" s="53"/>
      <c r="F742" s="273"/>
      <c r="G742" s="274"/>
      <c r="H742" s="52"/>
      <c r="I742" s="52"/>
      <c r="J742" s="52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.75" customHeight="1">
      <c r="A743" s="272"/>
      <c r="B743" s="53"/>
      <c r="C743" s="53"/>
      <c r="D743" s="53"/>
      <c r="E743" s="53"/>
      <c r="F743" s="273"/>
      <c r="G743" s="274"/>
      <c r="H743" s="52"/>
      <c r="I743" s="52"/>
      <c r="J743" s="52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.75" customHeight="1">
      <c r="A744" s="272"/>
      <c r="B744" s="53"/>
      <c r="C744" s="53"/>
      <c r="D744" s="53"/>
      <c r="E744" s="53"/>
      <c r="F744" s="273"/>
      <c r="G744" s="274"/>
      <c r="H744" s="52"/>
      <c r="I744" s="52"/>
      <c r="J744" s="52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.75" customHeight="1">
      <c r="A745" s="272"/>
      <c r="B745" s="53"/>
      <c r="C745" s="53"/>
      <c r="D745" s="53"/>
      <c r="E745" s="53"/>
      <c r="F745" s="273"/>
      <c r="G745" s="274"/>
      <c r="H745" s="52"/>
      <c r="I745" s="52"/>
      <c r="J745" s="52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.75" customHeight="1">
      <c r="A746" s="272"/>
      <c r="B746" s="53"/>
      <c r="C746" s="53"/>
      <c r="D746" s="53"/>
      <c r="E746" s="53"/>
      <c r="F746" s="273"/>
      <c r="G746" s="274"/>
      <c r="H746" s="52"/>
      <c r="I746" s="52"/>
      <c r="J746" s="52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.75" customHeight="1">
      <c r="A747" s="272"/>
      <c r="B747" s="53"/>
      <c r="C747" s="53"/>
      <c r="D747" s="53"/>
      <c r="E747" s="53"/>
      <c r="F747" s="273"/>
      <c r="G747" s="274"/>
      <c r="H747" s="52"/>
      <c r="I747" s="52"/>
      <c r="J747" s="52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.75" customHeight="1">
      <c r="A748" s="272"/>
      <c r="B748" s="53"/>
      <c r="C748" s="53"/>
      <c r="D748" s="53"/>
      <c r="E748" s="53"/>
      <c r="F748" s="273"/>
      <c r="G748" s="274"/>
      <c r="H748" s="52"/>
      <c r="I748" s="52"/>
      <c r="J748" s="52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.75" customHeight="1">
      <c r="A749" s="272"/>
      <c r="B749" s="53"/>
      <c r="C749" s="53"/>
      <c r="D749" s="53"/>
      <c r="E749" s="53"/>
      <c r="F749" s="273"/>
      <c r="G749" s="274"/>
      <c r="H749" s="52"/>
      <c r="I749" s="52"/>
      <c r="J749" s="52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.75" customHeight="1">
      <c r="A750" s="272"/>
      <c r="B750" s="53"/>
      <c r="C750" s="53"/>
      <c r="D750" s="53"/>
      <c r="E750" s="53"/>
      <c r="F750" s="273"/>
      <c r="G750" s="274"/>
      <c r="H750" s="52"/>
      <c r="I750" s="52"/>
      <c r="J750" s="52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.75" customHeight="1">
      <c r="A751" s="272"/>
      <c r="B751" s="53"/>
      <c r="C751" s="53"/>
      <c r="D751" s="53"/>
      <c r="E751" s="53"/>
      <c r="F751" s="273"/>
      <c r="G751" s="274"/>
      <c r="H751" s="52"/>
      <c r="I751" s="52"/>
      <c r="J751" s="52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.75" customHeight="1">
      <c r="A752" s="272"/>
      <c r="B752" s="53"/>
      <c r="C752" s="53"/>
      <c r="D752" s="53"/>
      <c r="E752" s="53"/>
      <c r="F752" s="273"/>
      <c r="G752" s="274"/>
      <c r="H752" s="52"/>
      <c r="I752" s="52"/>
      <c r="J752" s="52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.75" customHeight="1">
      <c r="A753" s="272"/>
      <c r="B753" s="53"/>
      <c r="C753" s="53"/>
      <c r="D753" s="53"/>
      <c r="E753" s="53"/>
      <c r="F753" s="273"/>
      <c r="G753" s="274"/>
      <c r="H753" s="52"/>
      <c r="I753" s="52"/>
      <c r="J753" s="52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.75" customHeight="1">
      <c r="A754" s="272"/>
      <c r="B754" s="53"/>
      <c r="C754" s="53"/>
      <c r="D754" s="53"/>
      <c r="E754" s="53"/>
      <c r="F754" s="273"/>
      <c r="G754" s="274"/>
      <c r="H754" s="52"/>
      <c r="I754" s="52"/>
      <c r="J754" s="52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.75" customHeight="1">
      <c r="A755" s="272"/>
      <c r="B755" s="53"/>
      <c r="C755" s="53"/>
      <c r="D755" s="53"/>
      <c r="E755" s="53"/>
      <c r="F755" s="273"/>
      <c r="G755" s="274"/>
      <c r="H755" s="52"/>
      <c r="I755" s="52"/>
      <c r="J755" s="52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.75" customHeight="1">
      <c r="A756" s="272"/>
      <c r="B756" s="53"/>
      <c r="C756" s="53"/>
      <c r="D756" s="53"/>
      <c r="E756" s="53"/>
      <c r="F756" s="273"/>
      <c r="G756" s="274"/>
      <c r="H756" s="52"/>
      <c r="I756" s="52"/>
      <c r="J756" s="52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.75" customHeight="1">
      <c r="A757" s="272"/>
      <c r="B757" s="53"/>
      <c r="C757" s="53"/>
      <c r="D757" s="53"/>
      <c r="E757" s="53"/>
      <c r="F757" s="273"/>
      <c r="G757" s="274"/>
      <c r="H757" s="52"/>
      <c r="I757" s="52"/>
      <c r="J757" s="52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.75" customHeight="1">
      <c r="A758" s="272"/>
      <c r="B758" s="53"/>
      <c r="C758" s="53"/>
      <c r="D758" s="53"/>
      <c r="E758" s="53"/>
      <c r="F758" s="273"/>
      <c r="G758" s="274"/>
      <c r="H758" s="52"/>
      <c r="I758" s="52"/>
      <c r="J758" s="52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.75" customHeight="1">
      <c r="A759" s="272"/>
      <c r="B759" s="53"/>
      <c r="C759" s="53"/>
      <c r="D759" s="53"/>
      <c r="E759" s="53"/>
      <c r="F759" s="273"/>
      <c r="G759" s="274"/>
      <c r="H759" s="52"/>
      <c r="I759" s="52"/>
      <c r="J759" s="52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.75" customHeight="1">
      <c r="A760" s="272"/>
      <c r="B760" s="53"/>
      <c r="C760" s="53"/>
      <c r="D760" s="53"/>
      <c r="E760" s="53"/>
      <c r="F760" s="273"/>
      <c r="G760" s="274"/>
      <c r="H760" s="52"/>
      <c r="I760" s="52"/>
      <c r="J760" s="52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.75" customHeight="1">
      <c r="A761" s="272"/>
      <c r="B761" s="53"/>
      <c r="C761" s="53"/>
      <c r="D761" s="53"/>
      <c r="E761" s="53"/>
      <c r="F761" s="273"/>
      <c r="G761" s="274"/>
      <c r="H761" s="52"/>
      <c r="I761" s="52"/>
      <c r="J761" s="52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.75" customHeight="1">
      <c r="A762" s="272"/>
      <c r="B762" s="53"/>
      <c r="C762" s="53"/>
      <c r="D762" s="53"/>
      <c r="E762" s="53"/>
      <c r="F762" s="273"/>
      <c r="G762" s="274"/>
      <c r="H762" s="52"/>
      <c r="I762" s="52"/>
      <c r="J762" s="52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.75" customHeight="1">
      <c r="A763" s="272"/>
      <c r="B763" s="53"/>
      <c r="C763" s="53"/>
      <c r="D763" s="53"/>
      <c r="E763" s="53"/>
      <c r="F763" s="273"/>
      <c r="G763" s="274"/>
      <c r="H763" s="52"/>
      <c r="I763" s="52"/>
      <c r="J763" s="52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.75" customHeight="1">
      <c r="A764" s="272"/>
      <c r="B764" s="53"/>
      <c r="C764" s="53"/>
      <c r="D764" s="53"/>
      <c r="E764" s="53"/>
      <c r="F764" s="273"/>
      <c r="G764" s="274"/>
      <c r="H764" s="52"/>
      <c r="I764" s="52"/>
      <c r="J764" s="52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.75" customHeight="1">
      <c r="A765" s="272"/>
      <c r="B765" s="53"/>
      <c r="C765" s="53"/>
      <c r="D765" s="53"/>
      <c r="E765" s="53"/>
      <c r="F765" s="273"/>
      <c r="G765" s="274"/>
      <c r="H765" s="52"/>
      <c r="I765" s="52"/>
      <c r="J765" s="52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.75" customHeight="1">
      <c r="A766" s="272"/>
      <c r="B766" s="53"/>
      <c r="C766" s="53"/>
      <c r="D766" s="53"/>
      <c r="E766" s="53"/>
      <c r="F766" s="273"/>
      <c r="G766" s="274"/>
      <c r="H766" s="52"/>
      <c r="I766" s="52"/>
      <c r="J766" s="52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.75" customHeight="1">
      <c r="A767" s="272"/>
      <c r="B767" s="53"/>
      <c r="C767" s="53"/>
      <c r="D767" s="53"/>
      <c r="E767" s="53"/>
      <c r="F767" s="273"/>
      <c r="G767" s="274"/>
      <c r="H767" s="52"/>
      <c r="I767" s="52"/>
      <c r="J767" s="52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.75" customHeight="1">
      <c r="A768" s="272"/>
      <c r="B768" s="53"/>
      <c r="C768" s="53"/>
      <c r="D768" s="53"/>
      <c r="E768" s="53"/>
      <c r="F768" s="273"/>
      <c r="G768" s="274"/>
      <c r="H768" s="52"/>
      <c r="I768" s="52"/>
      <c r="J768" s="52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.75" customHeight="1">
      <c r="A769" s="272"/>
      <c r="B769" s="53"/>
      <c r="C769" s="53"/>
      <c r="D769" s="53"/>
      <c r="E769" s="53"/>
      <c r="F769" s="273"/>
      <c r="G769" s="274"/>
      <c r="H769" s="52"/>
      <c r="I769" s="52"/>
      <c r="J769" s="52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.75" customHeight="1">
      <c r="A770" s="272"/>
      <c r="B770" s="53"/>
      <c r="C770" s="53"/>
      <c r="D770" s="53"/>
      <c r="E770" s="53"/>
      <c r="F770" s="273"/>
      <c r="G770" s="274"/>
      <c r="H770" s="52"/>
      <c r="I770" s="52"/>
      <c r="J770" s="52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.75" customHeight="1">
      <c r="A771" s="272"/>
      <c r="B771" s="53"/>
      <c r="C771" s="53"/>
      <c r="D771" s="53"/>
      <c r="E771" s="53"/>
      <c r="F771" s="273"/>
      <c r="G771" s="274"/>
      <c r="H771" s="52"/>
      <c r="I771" s="52"/>
      <c r="J771" s="52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.75" customHeight="1">
      <c r="A772" s="272"/>
      <c r="B772" s="53"/>
      <c r="C772" s="53"/>
      <c r="D772" s="53"/>
      <c r="E772" s="53"/>
      <c r="F772" s="273"/>
      <c r="G772" s="274"/>
      <c r="H772" s="52"/>
      <c r="I772" s="52"/>
      <c r="J772" s="52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.75" customHeight="1">
      <c r="A773" s="272"/>
      <c r="B773" s="53"/>
      <c r="C773" s="53"/>
      <c r="D773" s="53"/>
      <c r="E773" s="53"/>
      <c r="F773" s="273"/>
      <c r="G773" s="274"/>
      <c r="H773" s="52"/>
      <c r="I773" s="52"/>
      <c r="J773" s="52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.75" customHeight="1">
      <c r="A774" s="272"/>
      <c r="B774" s="53"/>
      <c r="C774" s="53"/>
      <c r="D774" s="53"/>
      <c r="E774" s="53"/>
      <c r="F774" s="273"/>
      <c r="G774" s="274"/>
      <c r="H774" s="52"/>
      <c r="I774" s="52"/>
      <c r="J774" s="52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.75" customHeight="1">
      <c r="A775" s="272"/>
      <c r="B775" s="53"/>
      <c r="C775" s="53"/>
      <c r="D775" s="53"/>
      <c r="E775" s="53"/>
      <c r="F775" s="273"/>
      <c r="G775" s="274"/>
      <c r="H775" s="52"/>
      <c r="I775" s="52"/>
      <c r="J775" s="52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.75" customHeight="1">
      <c r="A776" s="272"/>
      <c r="B776" s="53"/>
      <c r="C776" s="53"/>
      <c r="D776" s="53"/>
      <c r="E776" s="53"/>
      <c r="F776" s="273"/>
      <c r="G776" s="274"/>
      <c r="H776" s="52"/>
      <c r="I776" s="52"/>
      <c r="J776" s="52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.75" customHeight="1">
      <c r="A777" s="272"/>
      <c r="B777" s="53"/>
      <c r="C777" s="53"/>
      <c r="D777" s="53"/>
      <c r="E777" s="53"/>
      <c r="F777" s="273"/>
      <c r="G777" s="274"/>
      <c r="H777" s="52"/>
      <c r="I777" s="52"/>
      <c r="J777" s="52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.75" customHeight="1">
      <c r="A778" s="272"/>
      <c r="B778" s="53"/>
      <c r="C778" s="53"/>
      <c r="D778" s="53"/>
      <c r="E778" s="53"/>
      <c r="F778" s="273"/>
      <c r="G778" s="274"/>
      <c r="H778" s="52"/>
      <c r="I778" s="52"/>
      <c r="J778" s="52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.75" customHeight="1">
      <c r="A779" s="272"/>
      <c r="B779" s="53"/>
      <c r="C779" s="53"/>
      <c r="D779" s="53"/>
      <c r="E779" s="53"/>
      <c r="F779" s="273"/>
      <c r="G779" s="274"/>
      <c r="H779" s="52"/>
      <c r="I779" s="52"/>
      <c r="J779" s="52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.75" customHeight="1">
      <c r="A780" s="272"/>
      <c r="B780" s="53"/>
      <c r="C780" s="53"/>
      <c r="D780" s="53"/>
      <c r="E780" s="53"/>
      <c r="F780" s="273"/>
      <c r="G780" s="274"/>
      <c r="H780" s="52"/>
      <c r="I780" s="52"/>
      <c r="J780" s="52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.75" customHeight="1">
      <c r="A781" s="272"/>
      <c r="B781" s="53"/>
      <c r="C781" s="53"/>
      <c r="D781" s="53"/>
      <c r="E781" s="53"/>
      <c r="F781" s="273"/>
      <c r="G781" s="274"/>
      <c r="H781" s="52"/>
      <c r="I781" s="52"/>
      <c r="J781" s="52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.75" customHeight="1">
      <c r="A782" s="272"/>
      <c r="B782" s="53"/>
      <c r="C782" s="53"/>
      <c r="D782" s="53"/>
      <c r="E782" s="53"/>
      <c r="F782" s="273"/>
      <c r="G782" s="274"/>
      <c r="H782" s="52"/>
      <c r="I782" s="52"/>
      <c r="J782" s="52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.75" customHeight="1">
      <c r="A783" s="272"/>
      <c r="B783" s="53"/>
      <c r="C783" s="53"/>
      <c r="D783" s="53"/>
      <c r="E783" s="53"/>
      <c r="F783" s="273"/>
      <c r="G783" s="274"/>
      <c r="H783" s="52"/>
      <c r="I783" s="52"/>
      <c r="J783" s="52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.75" customHeight="1">
      <c r="A784" s="272"/>
      <c r="B784" s="53"/>
      <c r="C784" s="53"/>
      <c r="D784" s="53"/>
      <c r="E784" s="53"/>
      <c r="F784" s="273"/>
      <c r="G784" s="274"/>
      <c r="H784" s="52"/>
      <c r="I784" s="52"/>
      <c r="J784" s="52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.75" customHeight="1">
      <c r="A785" s="272"/>
      <c r="B785" s="53"/>
      <c r="C785" s="53"/>
      <c r="D785" s="53"/>
      <c r="E785" s="53"/>
      <c r="F785" s="273"/>
      <c r="G785" s="274"/>
      <c r="H785" s="52"/>
      <c r="I785" s="52"/>
      <c r="J785" s="52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.75" customHeight="1">
      <c r="A786" s="272"/>
      <c r="B786" s="53"/>
      <c r="C786" s="53"/>
      <c r="D786" s="53"/>
      <c r="E786" s="53"/>
      <c r="F786" s="273"/>
      <c r="G786" s="274"/>
      <c r="H786" s="52"/>
      <c r="I786" s="52"/>
      <c r="J786" s="52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.75" customHeight="1">
      <c r="A787" s="272"/>
      <c r="B787" s="53"/>
      <c r="C787" s="53"/>
      <c r="D787" s="53"/>
      <c r="E787" s="53"/>
      <c r="F787" s="273"/>
      <c r="G787" s="274"/>
      <c r="H787" s="52"/>
      <c r="I787" s="52"/>
      <c r="J787" s="52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.75" customHeight="1">
      <c r="A788" s="272"/>
      <c r="B788" s="53"/>
      <c r="C788" s="53"/>
      <c r="D788" s="53"/>
      <c r="E788" s="53"/>
      <c r="F788" s="273"/>
      <c r="G788" s="274"/>
      <c r="H788" s="52"/>
      <c r="I788" s="52"/>
      <c r="J788" s="52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.75" customHeight="1">
      <c r="A789" s="272"/>
      <c r="B789" s="53"/>
      <c r="C789" s="53"/>
      <c r="D789" s="53"/>
      <c r="E789" s="53"/>
      <c r="F789" s="273"/>
      <c r="G789" s="274"/>
      <c r="H789" s="52"/>
      <c r="I789" s="52"/>
      <c r="J789" s="52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.75" customHeight="1">
      <c r="A790" s="272"/>
      <c r="B790" s="53"/>
      <c r="C790" s="53"/>
      <c r="D790" s="53"/>
      <c r="E790" s="53"/>
      <c r="F790" s="273"/>
      <c r="G790" s="274"/>
      <c r="H790" s="52"/>
      <c r="I790" s="52"/>
      <c r="J790" s="52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.75" customHeight="1">
      <c r="A791" s="272"/>
      <c r="B791" s="53"/>
      <c r="C791" s="53"/>
      <c r="D791" s="53"/>
      <c r="E791" s="53"/>
      <c r="F791" s="273"/>
      <c r="G791" s="274"/>
      <c r="H791" s="52"/>
      <c r="I791" s="52"/>
      <c r="J791" s="52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.75" customHeight="1">
      <c r="A792" s="272"/>
      <c r="B792" s="53"/>
      <c r="C792" s="53"/>
      <c r="D792" s="53"/>
      <c r="E792" s="53"/>
      <c r="F792" s="273"/>
      <c r="G792" s="274"/>
      <c r="H792" s="52"/>
      <c r="I792" s="52"/>
      <c r="J792" s="52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.75" customHeight="1">
      <c r="A793" s="272"/>
      <c r="B793" s="53"/>
      <c r="C793" s="53"/>
      <c r="D793" s="53"/>
      <c r="E793" s="53"/>
      <c r="F793" s="273"/>
      <c r="G793" s="274"/>
      <c r="H793" s="52"/>
      <c r="I793" s="52"/>
      <c r="J793" s="52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.75" customHeight="1">
      <c r="A794" s="272"/>
      <c r="B794" s="53"/>
      <c r="C794" s="53"/>
      <c r="D794" s="53"/>
      <c r="E794" s="53"/>
      <c r="F794" s="273"/>
      <c r="G794" s="274"/>
      <c r="H794" s="52"/>
      <c r="I794" s="52"/>
      <c r="J794" s="52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.75" customHeight="1">
      <c r="A795" s="272"/>
      <c r="B795" s="53"/>
      <c r="C795" s="53"/>
      <c r="D795" s="53"/>
      <c r="E795" s="53"/>
      <c r="F795" s="273"/>
      <c r="G795" s="274"/>
      <c r="H795" s="52"/>
      <c r="I795" s="52"/>
      <c r="J795" s="52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.75" customHeight="1">
      <c r="A796" s="272"/>
      <c r="B796" s="53"/>
      <c r="C796" s="53"/>
      <c r="D796" s="53"/>
      <c r="E796" s="53"/>
      <c r="F796" s="273"/>
      <c r="G796" s="274"/>
      <c r="H796" s="52"/>
      <c r="I796" s="52"/>
      <c r="J796" s="52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.75" customHeight="1">
      <c r="A797" s="272"/>
      <c r="B797" s="53"/>
      <c r="C797" s="53"/>
      <c r="D797" s="53"/>
      <c r="E797" s="53"/>
      <c r="F797" s="273"/>
      <c r="G797" s="274"/>
      <c r="H797" s="52"/>
      <c r="I797" s="52"/>
      <c r="J797" s="52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.75" customHeight="1">
      <c r="A798" s="272"/>
      <c r="B798" s="53"/>
      <c r="C798" s="53"/>
      <c r="D798" s="53"/>
      <c r="E798" s="53"/>
      <c r="F798" s="273"/>
      <c r="G798" s="274"/>
      <c r="H798" s="52"/>
      <c r="I798" s="52"/>
      <c r="J798" s="52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.75" customHeight="1">
      <c r="A799" s="272"/>
      <c r="B799" s="53"/>
      <c r="C799" s="53"/>
      <c r="D799" s="53"/>
      <c r="E799" s="53"/>
      <c r="F799" s="273"/>
      <c r="G799" s="274"/>
      <c r="H799" s="52"/>
      <c r="I799" s="52"/>
      <c r="J799" s="52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.75" customHeight="1">
      <c r="A800" s="272"/>
      <c r="B800" s="53"/>
      <c r="C800" s="53"/>
      <c r="D800" s="53"/>
      <c r="E800" s="53"/>
      <c r="F800" s="273"/>
      <c r="G800" s="274"/>
      <c r="H800" s="52"/>
      <c r="I800" s="52"/>
      <c r="J800" s="52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.75" customHeight="1">
      <c r="A801" s="272"/>
      <c r="B801" s="53"/>
      <c r="C801" s="53"/>
      <c r="D801" s="53"/>
      <c r="E801" s="53"/>
      <c r="F801" s="273"/>
      <c r="G801" s="274"/>
      <c r="H801" s="52"/>
      <c r="I801" s="52"/>
      <c r="J801" s="52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.75" customHeight="1">
      <c r="A802" s="272"/>
      <c r="B802" s="53"/>
      <c r="C802" s="53"/>
      <c r="D802" s="53"/>
      <c r="E802" s="53"/>
      <c r="F802" s="273"/>
      <c r="G802" s="274"/>
      <c r="H802" s="52"/>
      <c r="I802" s="52"/>
      <c r="J802" s="52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.75" customHeight="1">
      <c r="A803" s="272"/>
      <c r="B803" s="53"/>
      <c r="C803" s="53"/>
      <c r="D803" s="53"/>
      <c r="E803" s="53"/>
      <c r="F803" s="273"/>
      <c r="G803" s="274"/>
      <c r="H803" s="52"/>
      <c r="I803" s="52"/>
      <c r="J803" s="52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.75" customHeight="1">
      <c r="A804" s="272"/>
      <c r="B804" s="53"/>
      <c r="C804" s="53"/>
      <c r="D804" s="53"/>
      <c r="E804" s="53"/>
      <c r="F804" s="273"/>
      <c r="G804" s="274"/>
      <c r="H804" s="52"/>
      <c r="I804" s="52"/>
      <c r="J804" s="52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.75" customHeight="1">
      <c r="A805" s="272"/>
      <c r="B805" s="53"/>
      <c r="C805" s="53"/>
      <c r="D805" s="53"/>
      <c r="E805" s="53"/>
      <c r="F805" s="273"/>
      <c r="G805" s="274"/>
      <c r="H805" s="52"/>
      <c r="I805" s="52"/>
      <c r="J805" s="52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.75" customHeight="1">
      <c r="A806" s="272"/>
      <c r="B806" s="53"/>
      <c r="C806" s="53"/>
      <c r="D806" s="53"/>
      <c r="E806" s="53"/>
      <c r="F806" s="273"/>
      <c r="G806" s="274"/>
      <c r="H806" s="52"/>
      <c r="I806" s="52"/>
      <c r="J806" s="52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.75" customHeight="1">
      <c r="A807" s="272"/>
      <c r="B807" s="53"/>
      <c r="C807" s="53"/>
      <c r="D807" s="53"/>
      <c r="E807" s="53"/>
      <c r="F807" s="273"/>
      <c r="G807" s="274"/>
      <c r="H807" s="52"/>
      <c r="I807" s="52"/>
      <c r="J807" s="52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.75" customHeight="1">
      <c r="A808" s="272"/>
      <c r="B808" s="53"/>
      <c r="C808" s="53"/>
      <c r="D808" s="53"/>
      <c r="E808" s="53"/>
      <c r="F808" s="273"/>
      <c r="G808" s="274"/>
      <c r="H808" s="52"/>
      <c r="I808" s="52"/>
      <c r="J808" s="52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.75" customHeight="1">
      <c r="A809" s="272"/>
      <c r="B809" s="53"/>
      <c r="C809" s="53"/>
      <c r="D809" s="53"/>
      <c r="E809" s="53"/>
      <c r="F809" s="273"/>
      <c r="G809" s="274"/>
      <c r="H809" s="52"/>
      <c r="I809" s="52"/>
      <c r="J809" s="52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.75" customHeight="1">
      <c r="A810" s="272"/>
      <c r="B810" s="53"/>
      <c r="C810" s="53"/>
      <c r="D810" s="53"/>
      <c r="E810" s="53"/>
      <c r="F810" s="273"/>
      <c r="G810" s="274"/>
      <c r="H810" s="52"/>
      <c r="I810" s="52"/>
      <c r="J810" s="52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.75" customHeight="1">
      <c r="A811" s="272"/>
      <c r="B811" s="53"/>
      <c r="C811" s="53"/>
      <c r="D811" s="53"/>
      <c r="E811" s="53"/>
      <c r="F811" s="273"/>
      <c r="G811" s="274"/>
      <c r="H811" s="52"/>
      <c r="I811" s="52"/>
      <c r="J811" s="52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.75" customHeight="1">
      <c r="A812" s="272"/>
      <c r="B812" s="53"/>
      <c r="C812" s="53"/>
      <c r="D812" s="53"/>
      <c r="E812" s="53"/>
      <c r="F812" s="273"/>
      <c r="G812" s="274"/>
      <c r="H812" s="52"/>
      <c r="I812" s="52"/>
      <c r="J812" s="52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.75" customHeight="1">
      <c r="A813" s="272"/>
      <c r="B813" s="53"/>
      <c r="C813" s="53"/>
      <c r="D813" s="53"/>
      <c r="E813" s="53"/>
      <c r="F813" s="273"/>
      <c r="G813" s="274"/>
      <c r="H813" s="52"/>
      <c r="I813" s="52"/>
      <c r="J813" s="52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.75" customHeight="1">
      <c r="A814" s="272"/>
      <c r="B814" s="53"/>
      <c r="C814" s="53"/>
      <c r="D814" s="53"/>
      <c r="E814" s="53"/>
      <c r="F814" s="273"/>
      <c r="G814" s="274"/>
      <c r="H814" s="52"/>
      <c r="I814" s="52"/>
      <c r="J814" s="52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.75" customHeight="1">
      <c r="A815" s="272"/>
      <c r="B815" s="53"/>
      <c r="C815" s="53"/>
      <c r="D815" s="53"/>
      <c r="E815" s="53"/>
      <c r="F815" s="273"/>
      <c r="G815" s="274"/>
      <c r="H815" s="52"/>
      <c r="I815" s="52"/>
      <c r="J815" s="52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.75" customHeight="1">
      <c r="A816" s="272"/>
      <c r="B816" s="53"/>
      <c r="C816" s="53"/>
      <c r="D816" s="53"/>
      <c r="E816" s="53"/>
      <c r="F816" s="273"/>
      <c r="G816" s="274"/>
      <c r="H816" s="52"/>
      <c r="I816" s="52"/>
      <c r="J816" s="52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.75" customHeight="1">
      <c r="A817" s="272"/>
      <c r="B817" s="53"/>
      <c r="C817" s="53"/>
      <c r="D817" s="53"/>
      <c r="E817" s="53"/>
      <c r="F817" s="273"/>
      <c r="G817" s="274"/>
      <c r="H817" s="52"/>
      <c r="I817" s="52"/>
      <c r="J817" s="52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.75" customHeight="1">
      <c r="A818" s="272"/>
      <c r="B818" s="53"/>
      <c r="C818" s="53"/>
      <c r="D818" s="53"/>
      <c r="E818" s="53"/>
      <c r="F818" s="273"/>
      <c r="G818" s="274"/>
      <c r="H818" s="52"/>
      <c r="I818" s="52"/>
      <c r="J818" s="52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.75" customHeight="1">
      <c r="A819" s="272"/>
      <c r="B819" s="53"/>
      <c r="C819" s="53"/>
      <c r="D819" s="53"/>
      <c r="E819" s="53"/>
      <c r="F819" s="273"/>
      <c r="G819" s="274"/>
      <c r="H819" s="52"/>
      <c r="I819" s="52"/>
      <c r="J819" s="52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.75" customHeight="1">
      <c r="A820" s="272"/>
      <c r="B820" s="53"/>
      <c r="C820" s="53"/>
      <c r="D820" s="53"/>
      <c r="E820" s="53"/>
      <c r="F820" s="273"/>
      <c r="G820" s="274"/>
      <c r="H820" s="52"/>
      <c r="I820" s="52"/>
      <c r="J820" s="52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.75" customHeight="1">
      <c r="A821" s="272"/>
      <c r="B821" s="53"/>
      <c r="C821" s="53"/>
      <c r="D821" s="53"/>
      <c r="E821" s="53"/>
      <c r="F821" s="273"/>
      <c r="G821" s="274"/>
      <c r="H821" s="52"/>
      <c r="I821" s="52"/>
      <c r="J821" s="52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.75" customHeight="1">
      <c r="A822" s="272"/>
      <c r="B822" s="53"/>
      <c r="C822" s="53"/>
      <c r="D822" s="53"/>
      <c r="E822" s="53"/>
      <c r="F822" s="273"/>
      <c r="G822" s="274"/>
      <c r="H822" s="52"/>
      <c r="I822" s="52"/>
      <c r="J822" s="52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.75" customHeight="1">
      <c r="A823" s="272"/>
      <c r="B823" s="53"/>
      <c r="C823" s="53"/>
      <c r="D823" s="53"/>
      <c r="E823" s="53"/>
      <c r="F823" s="273"/>
      <c r="G823" s="274"/>
      <c r="H823" s="52"/>
      <c r="I823" s="52"/>
      <c r="J823" s="52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.75" customHeight="1">
      <c r="A824" s="272"/>
      <c r="B824" s="53"/>
      <c r="C824" s="53"/>
      <c r="D824" s="53"/>
      <c r="E824" s="53"/>
      <c r="F824" s="273"/>
      <c r="G824" s="274"/>
      <c r="H824" s="52"/>
      <c r="I824" s="52"/>
      <c r="J824" s="52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.75" customHeight="1">
      <c r="A825" s="272"/>
      <c r="B825" s="53"/>
      <c r="C825" s="53"/>
      <c r="D825" s="53"/>
      <c r="E825" s="53"/>
      <c r="F825" s="273"/>
      <c r="G825" s="274"/>
      <c r="H825" s="52"/>
      <c r="I825" s="52"/>
      <c r="J825" s="52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.75" customHeight="1">
      <c r="A826" s="272"/>
      <c r="B826" s="53"/>
      <c r="C826" s="53"/>
      <c r="D826" s="53"/>
      <c r="E826" s="53"/>
      <c r="F826" s="273"/>
      <c r="G826" s="274"/>
      <c r="H826" s="52"/>
      <c r="I826" s="52"/>
      <c r="J826" s="52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.75" customHeight="1">
      <c r="A827" s="272"/>
      <c r="B827" s="53"/>
      <c r="C827" s="53"/>
      <c r="D827" s="53"/>
      <c r="E827" s="53"/>
      <c r="F827" s="273"/>
      <c r="G827" s="274"/>
      <c r="H827" s="52"/>
      <c r="I827" s="52"/>
      <c r="J827" s="52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.75" customHeight="1">
      <c r="A828" s="272"/>
      <c r="B828" s="53"/>
      <c r="C828" s="53"/>
      <c r="D828" s="53"/>
      <c r="E828" s="53"/>
      <c r="F828" s="273"/>
      <c r="G828" s="274"/>
      <c r="H828" s="52"/>
      <c r="I828" s="52"/>
      <c r="J828" s="52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.75" customHeight="1">
      <c r="A829" s="272"/>
      <c r="B829" s="53"/>
      <c r="C829" s="53"/>
      <c r="D829" s="53"/>
      <c r="E829" s="53"/>
      <c r="F829" s="273"/>
      <c r="G829" s="274"/>
      <c r="H829" s="52"/>
      <c r="I829" s="52"/>
      <c r="J829" s="52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.75" customHeight="1">
      <c r="A830" s="272"/>
      <c r="B830" s="53"/>
      <c r="C830" s="53"/>
      <c r="D830" s="53"/>
      <c r="E830" s="53"/>
      <c r="F830" s="273"/>
      <c r="G830" s="274"/>
      <c r="H830" s="52"/>
      <c r="I830" s="52"/>
      <c r="J830" s="52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.75" customHeight="1">
      <c r="A831" s="272"/>
      <c r="B831" s="53"/>
      <c r="C831" s="53"/>
      <c r="D831" s="53"/>
      <c r="E831" s="53"/>
      <c r="F831" s="273"/>
      <c r="G831" s="274"/>
      <c r="H831" s="52"/>
      <c r="I831" s="52"/>
      <c r="J831" s="52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.75" customHeight="1">
      <c r="A832" s="272"/>
      <c r="B832" s="53"/>
      <c r="C832" s="53"/>
      <c r="D832" s="53"/>
      <c r="E832" s="53"/>
      <c r="F832" s="273"/>
      <c r="G832" s="274"/>
      <c r="H832" s="52"/>
      <c r="I832" s="52"/>
      <c r="J832" s="52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.75" customHeight="1">
      <c r="A833" s="272"/>
      <c r="B833" s="53"/>
      <c r="C833" s="53"/>
      <c r="D833" s="53"/>
      <c r="E833" s="53"/>
      <c r="F833" s="273"/>
      <c r="G833" s="274"/>
      <c r="H833" s="52"/>
      <c r="I833" s="52"/>
      <c r="J833" s="52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.75" customHeight="1">
      <c r="A834" s="272"/>
      <c r="B834" s="53"/>
      <c r="C834" s="53"/>
      <c r="D834" s="53"/>
      <c r="E834" s="53"/>
      <c r="F834" s="273"/>
      <c r="G834" s="274"/>
      <c r="H834" s="52"/>
      <c r="I834" s="52"/>
      <c r="J834" s="52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.75" customHeight="1">
      <c r="A835" s="272"/>
      <c r="B835" s="53"/>
      <c r="C835" s="53"/>
      <c r="D835" s="53"/>
      <c r="E835" s="53"/>
      <c r="F835" s="273"/>
      <c r="G835" s="274"/>
      <c r="H835" s="52"/>
      <c r="I835" s="52"/>
      <c r="J835" s="52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.75" customHeight="1">
      <c r="A836" s="272"/>
      <c r="B836" s="53"/>
      <c r="C836" s="53"/>
      <c r="D836" s="53"/>
      <c r="E836" s="53"/>
      <c r="F836" s="273"/>
      <c r="G836" s="274"/>
      <c r="H836" s="52"/>
      <c r="I836" s="52"/>
      <c r="J836" s="52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.75" customHeight="1">
      <c r="A837" s="272"/>
      <c r="B837" s="53"/>
      <c r="C837" s="53"/>
      <c r="D837" s="53"/>
      <c r="E837" s="53"/>
      <c r="F837" s="273"/>
      <c r="G837" s="274"/>
      <c r="H837" s="52"/>
      <c r="I837" s="52"/>
      <c r="J837" s="52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.75" customHeight="1">
      <c r="A838" s="272"/>
      <c r="B838" s="53"/>
      <c r="C838" s="53"/>
      <c r="D838" s="53"/>
      <c r="E838" s="53"/>
      <c r="F838" s="273"/>
      <c r="G838" s="274"/>
      <c r="H838" s="52"/>
      <c r="I838" s="52"/>
      <c r="J838" s="52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.75" customHeight="1">
      <c r="A839" s="272"/>
      <c r="B839" s="53"/>
      <c r="C839" s="53"/>
      <c r="D839" s="53"/>
      <c r="E839" s="53"/>
      <c r="F839" s="273"/>
      <c r="G839" s="274"/>
      <c r="H839" s="52"/>
      <c r="I839" s="52"/>
      <c r="J839" s="52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.75" customHeight="1">
      <c r="A840" s="272"/>
      <c r="B840" s="53"/>
      <c r="C840" s="53"/>
      <c r="D840" s="53"/>
      <c r="E840" s="53"/>
      <c r="F840" s="273"/>
      <c r="G840" s="274"/>
      <c r="H840" s="52"/>
      <c r="I840" s="52"/>
      <c r="J840" s="52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.75" customHeight="1">
      <c r="A841" s="272"/>
      <c r="B841" s="53"/>
      <c r="C841" s="53"/>
      <c r="D841" s="53"/>
      <c r="E841" s="53"/>
      <c r="F841" s="273"/>
      <c r="G841" s="274"/>
      <c r="H841" s="52"/>
      <c r="I841" s="52"/>
      <c r="J841" s="52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.75" customHeight="1">
      <c r="A842" s="272"/>
      <c r="B842" s="53"/>
      <c r="C842" s="53"/>
      <c r="D842" s="53"/>
      <c r="E842" s="53"/>
      <c r="F842" s="273"/>
      <c r="G842" s="274"/>
      <c r="H842" s="52"/>
      <c r="I842" s="52"/>
      <c r="J842" s="52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.75" customHeight="1">
      <c r="A843" s="272"/>
      <c r="B843" s="53"/>
      <c r="C843" s="53"/>
      <c r="D843" s="53"/>
      <c r="E843" s="53"/>
      <c r="F843" s="273"/>
      <c r="G843" s="274"/>
      <c r="H843" s="52"/>
      <c r="I843" s="52"/>
      <c r="J843" s="52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.75" customHeight="1">
      <c r="A844" s="272"/>
      <c r="B844" s="53"/>
      <c r="C844" s="53"/>
      <c r="D844" s="53"/>
      <c r="E844" s="53"/>
      <c r="F844" s="273"/>
      <c r="G844" s="274"/>
      <c r="H844" s="52"/>
      <c r="I844" s="52"/>
      <c r="J844" s="52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.75" customHeight="1">
      <c r="A845" s="272"/>
      <c r="B845" s="53"/>
      <c r="C845" s="53"/>
      <c r="D845" s="53"/>
      <c r="E845" s="53"/>
      <c r="F845" s="273"/>
      <c r="G845" s="274"/>
      <c r="H845" s="52"/>
      <c r="I845" s="52"/>
      <c r="J845" s="52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.75" customHeight="1">
      <c r="A846" s="272"/>
      <c r="B846" s="53"/>
      <c r="C846" s="53"/>
      <c r="D846" s="53"/>
      <c r="E846" s="53"/>
      <c r="F846" s="273"/>
      <c r="G846" s="274"/>
      <c r="H846" s="52"/>
      <c r="I846" s="52"/>
      <c r="J846" s="52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.75" customHeight="1">
      <c r="A847" s="272"/>
      <c r="B847" s="53"/>
      <c r="C847" s="53"/>
      <c r="D847" s="53"/>
      <c r="E847" s="53"/>
      <c r="F847" s="273"/>
      <c r="G847" s="274"/>
      <c r="H847" s="52"/>
      <c r="I847" s="52"/>
      <c r="J847" s="52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.75" customHeight="1">
      <c r="A848" s="272"/>
      <c r="B848" s="53"/>
      <c r="C848" s="53"/>
      <c r="D848" s="53"/>
      <c r="E848" s="53"/>
      <c r="F848" s="273"/>
      <c r="G848" s="274"/>
      <c r="H848" s="52"/>
      <c r="I848" s="52"/>
      <c r="J848" s="52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.75" customHeight="1">
      <c r="A849" s="272"/>
      <c r="B849" s="53"/>
      <c r="C849" s="53"/>
      <c r="D849" s="53"/>
      <c r="E849" s="53"/>
      <c r="F849" s="273"/>
      <c r="G849" s="274"/>
      <c r="H849" s="52"/>
      <c r="I849" s="52"/>
      <c r="J849" s="52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.75" customHeight="1">
      <c r="A850" s="272"/>
      <c r="B850" s="53"/>
      <c r="C850" s="53"/>
      <c r="D850" s="53"/>
      <c r="E850" s="53"/>
      <c r="F850" s="273"/>
      <c r="G850" s="274"/>
      <c r="H850" s="52"/>
      <c r="I850" s="52"/>
      <c r="J850" s="52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.75" customHeight="1">
      <c r="A851" s="272"/>
      <c r="B851" s="53"/>
      <c r="C851" s="53"/>
      <c r="D851" s="53"/>
      <c r="E851" s="53"/>
      <c r="F851" s="273"/>
      <c r="G851" s="274"/>
      <c r="H851" s="52"/>
      <c r="I851" s="52"/>
      <c r="J851" s="52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.75" customHeight="1">
      <c r="A852" s="272"/>
      <c r="B852" s="53"/>
      <c r="C852" s="53"/>
      <c r="D852" s="53"/>
      <c r="E852" s="53"/>
      <c r="F852" s="273"/>
      <c r="G852" s="274"/>
      <c r="H852" s="52"/>
      <c r="I852" s="52"/>
      <c r="J852" s="52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.75" customHeight="1">
      <c r="A853" s="272"/>
      <c r="B853" s="53"/>
      <c r="C853" s="53"/>
      <c r="D853" s="53"/>
      <c r="E853" s="53"/>
      <c r="F853" s="273"/>
      <c r="G853" s="274"/>
      <c r="H853" s="52"/>
      <c r="I853" s="52"/>
      <c r="J853" s="52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.75" customHeight="1">
      <c r="A854" s="272"/>
      <c r="B854" s="53"/>
      <c r="C854" s="53"/>
      <c r="D854" s="53"/>
      <c r="E854" s="53"/>
      <c r="F854" s="273"/>
      <c r="G854" s="274"/>
      <c r="H854" s="52"/>
      <c r="I854" s="52"/>
      <c r="J854" s="52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.75" customHeight="1">
      <c r="A855" s="272"/>
      <c r="B855" s="53"/>
      <c r="C855" s="53"/>
      <c r="D855" s="53"/>
      <c r="E855" s="53"/>
      <c r="F855" s="273"/>
      <c r="G855" s="274"/>
      <c r="H855" s="52"/>
      <c r="I855" s="52"/>
      <c r="J855" s="52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.75" customHeight="1">
      <c r="A856" s="272"/>
      <c r="B856" s="53"/>
      <c r="C856" s="53"/>
      <c r="D856" s="53"/>
      <c r="E856" s="53"/>
      <c r="F856" s="273"/>
      <c r="G856" s="274"/>
      <c r="H856" s="52"/>
      <c r="I856" s="52"/>
      <c r="J856" s="52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.75" customHeight="1">
      <c r="A857" s="272"/>
      <c r="B857" s="53"/>
      <c r="C857" s="53"/>
      <c r="D857" s="53"/>
      <c r="E857" s="53"/>
      <c r="F857" s="273"/>
      <c r="G857" s="274"/>
      <c r="H857" s="52"/>
      <c r="I857" s="52"/>
      <c r="J857" s="52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.75" customHeight="1">
      <c r="A858" s="272"/>
      <c r="B858" s="53"/>
      <c r="C858" s="53"/>
      <c r="D858" s="53"/>
      <c r="E858" s="53"/>
      <c r="F858" s="273"/>
      <c r="G858" s="274"/>
      <c r="H858" s="52"/>
      <c r="I858" s="52"/>
      <c r="J858" s="52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.75" customHeight="1">
      <c r="A859" s="272"/>
      <c r="B859" s="53"/>
      <c r="C859" s="53"/>
      <c r="D859" s="53"/>
      <c r="E859" s="53"/>
      <c r="F859" s="273"/>
      <c r="G859" s="274"/>
      <c r="H859" s="52"/>
      <c r="I859" s="52"/>
      <c r="J859" s="52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.75" customHeight="1">
      <c r="A860" s="272"/>
      <c r="B860" s="53"/>
      <c r="C860" s="53"/>
      <c r="D860" s="53"/>
      <c r="E860" s="53"/>
      <c r="F860" s="273"/>
      <c r="G860" s="274"/>
      <c r="H860" s="52"/>
      <c r="I860" s="52"/>
      <c r="J860" s="52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.75" customHeight="1">
      <c r="A861" s="272"/>
      <c r="B861" s="53"/>
      <c r="C861" s="53"/>
      <c r="D861" s="53"/>
      <c r="E861" s="53"/>
      <c r="F861" s="273"/>
      <c r="G861" s="274"/>
      <c r="H861" s="52"/>
      <c r="I861" s="52"/>
      <c r="J861" s="52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.75" customHeight="1">
      <c r="A862" s="272"/>
      <c r="B862" s="53"/>
      <c r="C862" s="53"/>
      <c r="D862" s="53"/>
      <c r="E862" s="53"/>
      <c r="F862" s="273"/>
      <c r="G862" s="274"/>
      <c r="H862" s="52"/>
      <c r="I862" s="52"/>
      <c r="J862" s="52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.75" customHeight="1">
      <c r="A863" s="272"/>
      <c r="B863" s="53"/>
      <c r="C863" s="53"/>
      <c r="D863" s="53"/>
      <c r="E863" s="53"/>
      <c r="F863" s="273"/>
      <c r="G863" s="274"/>
      <c r="H863" s="52"/>
      <c r="I863" s="52"/>
      <c r="J863" s="52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.75" customHeight="1">
      <c r="A864" s="272"/>
      <c r="B864" s="53"/>
      <c r="C864" s="53"/>
      <c r="D864" s="53"/>
      <c r="E864" s="53"/>
      <c r="F864" s="273"/>
      <c r="G864" s="274"/>
      <c r="H864" s="52"/>
      <c r="I864" s="52"/>
      <c r="J864" s="52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.75" customHeight="1">
      <c r="A865" s="272"/>
      <c r="B865" s="53"/>
      <c r="C865" s="53"/>
      <c r="D865" s="53"/>
      <c r="E865" s="53"/>
      <c r="F865" s="273"/>
      <c r="G865" s="274"/>
      <c r="H865" s="52"/>
      <c r="I865" s="52"/>
      <c r="J865" s="52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.75" customHeight="1">
      <c r="A866" s="272"/>
      <c r="B866" s="53"/>
      <c r="C866" s="53"/>
      <c r="D866" s="53"/>
      <c r="E866" s="53"/>
      <c r="F866" s="273"/>
      <c r="G866" s="274"/>
      <c r="H866" s="52"/>
      <c r="I866" s="52"/>
      <c r="J866" s="52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.75" customHeight="1">
      <c r="A867" s="272"/>
      <c r="B867" s="53"/>
      <c r="C867" s="53"/>
      <c r="D867" s="53"/>
      <c r="E867" s="53"/>
      <c r="F867" s="273"/>
      <c r="G867" s="274"/>
      <c r="H867" s="52"/>
      <c r="I867" s="52"/>
      <c r="J867" s="52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.75" customHeight="1">
      <c r="A868" s="272"/>
      <c r="B868" s="53"/>
      <c r="C868" s="53"/>
      <c r="D868" s="53"/>
      <c r="E868" s="53"/>
      <c r="F868" s="273"/>
      <c r="G868" s="274"/>
      <c r="H868" s="52"/>
      <c r="I868" s="52"/>
      <c r="J868" s="52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.75" customHeight="1">
      <c r="A869" s="272"/>
      <c r="B869" s="53"/>
      <c r="C869" s="53"/>
      <c r="D869" s="53"/>
      <c r="E869" s="53"/>
      <c r="F869" s="273"/>
      <c r="G869" s="274"/>
      <c r="H869" s="52"/>
      <c r="I869" s="52"/>
      <c r="J869" s="52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.75" customHeight="1">
      <c r="A870" s="272"/>
      <c r="B870" s="53"/>
      <c r="C870" s="53"/>
      <c r="D870" s="53"/>
      <c r="E870" s="53"/>
      <c r="F870" s="273"/>
      <c r="G870" s="274"/>
      <c r="H870" s="52"/>
      <c r="I870" s="52"/>
      <c r="J870" s="52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.75" customHeight="1">
      <c r="A871" s="272"/>
      <c r="B871" s="53"/>
      <c r="C871" s="53"/>
      <c r="D871" s="53"/>
      <c r="E871" s="53"/>
      <c r="F871" s="273"/>
      <c r="G871" s="274"/>
      <c r="H871" s="52"/>
      <c r="I871" s="52"/>
      <c r="J871" s="52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.75" customHeight="1">
      <c r="A872" s="272"/>
      <c r="B872" s="53"/>
      <c r="C872" s="53"/>
      <c r="D872" s="53"/>
      <c r="E872" s="53"/>
      <c r="F872" s="273"/>
      <c r="G872" s="274"/>
      <c r="H872" s="52"/>
      <c r="I872" s="52"/>
      <c r="J872" s="52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.75" customHeight="1">
      <c r="A873" s="272"/>
      <c r="B873" s="53"/>
      <c r="C873" s="53"/>
      <c r="D873" s="53"/>
      <c r="E873" s="53"/>
      <c r="F873" s="273"/>
      <c r="G873" s="274"/>
      <c r="H873" s="52"/>
      <c r="I873" s="52"/>
      <c r="J873" s="52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.75" customHeight="1">
      <c r="A874" s="272"/>
      <c r="B874" s="53"/>
      <c r="C874" s="53"/>
      <c r="D874" s="53"/>
      <c r="E874" s="53"/>
      <c r="F874" s="273"/>
      <c r="G874" s="274"/>
      <c r="H874" s="52"/>
      <c r="I874" s="52"/>
      <c r="J874" s="52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.75" customHeight="1">
      <c r="A875" s="272"/>
      <c r="B875" s="53"/>
      <c r="C875" s="53"/>
      <c r="D875" s="53"/>
      <c r="E875" s="53"/>
      <c r="F875" s="273"/>
      <c r="G875" s="274"/>
      <c r="H875" s="52"/>
      <c r="I875" s="52"/>
      <c r="J875" s="52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.75" customHeight="1">
      <c r="A876" s="272"/>
      <c r="B876" s="53"/>
      <c r="C876" s="53"/>
      <c r="D876" s="53"/>
      <c r="E876" s="53"/>
      <c r="F876" s="273"/>
      <c r="G876" s="274"/>
      <c r="H876" s="52"/>
      <c r="I876" s="52"/>
      <c r="J876" s="52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.75" customHeight="1">
      <c r="A877" s="272"/>
      <c r="B877" s="53"/>
      <c r="C877" s="53"/>
      <c r="D877" s="53"/>
      <c r="E877" s="53"/>
      <c r="F877" s="273"/>
      <c r="G877" s="274"/>
      <c r="H877" s="52"/>
      <c r="I877" s="52"/>
      <c r="J877" s="52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.75" customHeight="1">
      <c r="A878" s="272"/>
      <c r="B878" s="53"/>
      <c r="C878" s="53"/>
      <c r="D878" s="53"/>
      <c r="E878" s="53"/>
      <c r="F878" s="273"/>
      <c r="G878" s="274"/>
      <c r="H878" s="52"/>
      <c r="I878" s="52"/>
      <c r="J878" s="52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.75" customHeight="1">
      <c r="A879" s="272"/>
      <c r="B879" s="53"/>
      <c r="C879" s="53"/>
      <c r="D879" s="53"/>
      <c r="E879" s="53"/>
      <c r="F879" s="273"/>
      <c r="G879" s="274"/>
      <c r="H879" s="52"/>
      <c r="I879" s="52"/>
      <c r="J879" s="52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.75" customHeight="1">
      <c r="A880" s="272"/>
      <c r="B880" s="53"/>
      <c r="C880" s="53"/>
      <c r="D880" s="53"/>
      <c r="E880" s="53"/>
      <c r="F880" s="273"/>
      <c r="G880" s="274"/>
      <c r="H880" s="52"/>
      <c r="I880" s="52"/>
      <c r="J880" s="52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.75" customHeight="1">
      <c r="A881" s="272"/>
      <c r="B881" s="53"/>
      <c r="C881" s="53"/>
      <c r="D881" s="53"/>
      <c r="E881" s="53"/>
      <c r="F881" s="273"/>
      <c r="G881" s="274"/>
      <c r="H881" s="52"/>
      <c r="I881" s="52"/>
      <c r="J881" s="52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.75" customHeight="1">
      <c r="A882" s="272"/>
      <c r="B882" s="53"/>
      <c r="C882" s="53"/>
      <c r="D882" s="53"/>
      <c r="E882" s="53"/>
      <c r="F882" s="273"/>
      <c r="G882" s="274"/>
      <c r="H882" s="52"/>
      <c r="I882" s="52"/>
      <c r="J882" s="52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.75" customHeight="1">
      <c r="A883" s="272"/>
      <c r="B883" s="53"/>
      <c r="C883" s="53"/>
      <c r="D883" s="53"/>
      <c r="E883" s="53"/>
      <c r="F883" s="273"/>
      <c r="G883" s="274"/>
      <c r="H883" s="52"/>
      <c r="I883" s="52"/>
      <c r="J883" s="52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.75" customHeight="1">
      <c r="A884" s="272"/>
      <c r="B884" s="53"/>
      <c r="C884" s="53"/>
      <c r="D884" s="53"/>
      <c r="E884" s="53"/>
      <c r="F884" s="273"/>
      <c r="G884" s="274"/>
      <c r="H884" s="52"/>
      <c r="I884" s="52"/>
      <c r="J884" s="52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.75" customHeight="1">
      <c r="A885" s="272"/>
      <c r="B885" s="53"/>
      <c r="C885" s="53"/>
      <c r="D885" s="53"/>
      <c r="E885" s="53"/>
      <c r="F885" s="273"/>
      <c r="G885" s="274"/>
      <c r="H885" s="52"/>
      <c r="I885" s="52"/>
      <c r="J885" s="52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.75" customHeight="1">
      <c r="A886" s="272"/>
      <c r="B886" s="53"/>
      <c r="C886" s="53"/>
      <c r="D886" s="53"/>
      <c r="E886" s="53"/>
      <c r="F886" s="273"/>
      <c r="G886" s="274"/>
      <c r="H886" s="52"/>
      <c r="I886" s="52"/>
      <c r="J886" s="52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.75" customHeight="1">
      <c r="A887" s="272"/>
      <c r="B887" s="53"/>
      <c r="C887" s="53"/>
      <c r="D887" s="53"/>
      <c r="E887" s="53"/>
      <c r="F887" s="273"/>
      <c r="G887" s="274"/>
      <c r="H887" s="52"/>
      <c r="I887" s="52"/>
      <c r="J887" s="52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.75" customHeight="1">
      <c r="A888" s="272"/>
      <c r="B888" s="53"/>
      <c r="C888" s="53"/>
      <c r="D888" s="53"/>
      <c r="E888" s="53"/>
      <c r="F888" s="273"/>
      <c r="G888" s="274"/>
      <c r="H888" s="52"/>
      <c r="I888" s="52"/>
      <c r="J888" s="52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.75" customHeight="1">
      <c r="A889" s="272"/>
      <c r="B889" s="53"/>
      <c r="C889" s="53"/>
      <c r="D889" s="53"/>
      <c r="E889" s="53"/>
      <c r="F889" s="273"/>
      <c r="G889" s="274"/>
      <c r="H889" s="52"/>
      <c r="I889" s="52"/>
      <c r="J889" s="52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.75" customHeight="1">
      <c r="A890" s="272"/>
      <c r="B890" s="53"/>
      <c r="C890" s="53"/>
      <c r="D890" s="53"/>
      <c r="E890" s="53"/>
      <c r="F890" s="273"/>
      <c r="G890" s="274"/>
      <c r="H890" s="52"/>
      <c r="I890" s="52"/>
      <c r="J890" s="52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.75" customHeight="1">
      <c r="A891" s="272"/>
      <c r="B891" s="53"/>
      <c r="C891" s="53"/>
      <c r="D891" s="53"/>
      <c r="E891" s="53"/>
      <c r="F891" s="273"/>
      <c r="G891" s="274"/>
      <c r="H891" s="52"/>
      <c r="I891" s="52"/>
      <c r="J891" s="52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.75" customHeight="1">
      <c r="A892" s="272"/>
      <c r="B892" s="53"/>
      <c r="C892" s="53"/>
      <c r="D892" s="53"/>
      <c r="E892" s="53"/>
      <c r="F892" s="273"/>
      <c r="G892" s="274"/>
      <c r="H892" s="52"/>
      <c r="I892" s="52"/>
      <c r="J892" s="52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.75" customHeight="1">
      <c r="A893" s="272"/>
      <c r="B893" s="53"/>
      <c r="C893" s="53"/>
      <c r="D893" s="53"/>
      <c r="E893" s="53"/>
      <c r="F893" s="273"/>
      <c r="G893" s="274"/>
      <c r="H893" s="52"/>
      <c r="I893" s="52"/>
      <c r="J893" s="52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.75" customHeight="1">
      <c r="A894" s="272"/>
      <c r="B894" s="53"/>
      <c r="C894" s="53"/>
      <c r="D894" s="53"/>
      <c r="E894" s="53"/>
      <c r="F894" s="273"/>
      <c r="G894" s="274"/>
      <c r="H894" s="52"/>
      <c r="I894" s="52"/>
      <c r="J894" s="52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.75" customHeight="1">
      <c r="A895" s="272"/>
      <c r="B895" s="53"/>
      <c r="C895" s="53"/>
      <c r="D895" s="53"/>
      <c r="E895" s="53"/>
      <c r="F895" s="273"/>
      <c r="G895" s="274"/>
      <c r="H895" s="52"/>
      <c r="I895" s="52"/>
      <c r="J895" s="52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.75" customHeight="1">
      <c r="A896" s="272"/>
      <c r="B896" s="53"/>
      <c r="C896" s="53"/>
      <c r="D896" s="53"/>
      <c r="E896" s="53"/>
      <c r="F896" s="273"/>
      <c r="G896" s="274"/>
      <c r="H896" s="52"/>
      <c r="I896" s="52"/>
      <c r="J896" s="52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.75" customHeight="1">
      <c r="A897" s="272"/>
      <c r="B897" s="53"/>
      <c r="C897" s="53"/>
      <c r="D897" s="53"/>
      <c r="E897" s="53"/>
      <c r="F897" s="273"/>
      <c r="G897" s="274"/>
      <c r="H897" s="52"/>
      <c r="I897" s="52"/>
      <c r="J897" s="52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.75" customHeight="1">
      <c r="A898" s="272"/>
      <c r="B898" s="53"/>
      <c r="C898" s="53"/>
      <c r="D898" s="53"/>
      <c r="E898" s="53"/>
      <c r="F898" s="273"/>
      <c r="G898" s="274"/>
      <c r="H898" s="52"/>
      <c r="I898" s="52"/>
      <c r="J898" s="52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.75" customHeight="1">
      <c r="A899" s="272"/>
      <c r="B899" s="53"/>
      <c r="C899" s="53"/>
      <c r="D899" s="53"/>
      <c r="E899" s="53"/>
      <c r="F899" s="273"/>
      <c r="G899" s="274"/>
      <c r="H899" s="52"/>
      <c r="I899" s="52"/>
      <c r="J899" s="52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.75" customHeight="1">
      <c r="A900" s="272"/>
      <c r="B900" s="53"/>
      <c r="C900" s="53"/>
      <c r="D900" s="53"/>
      <c r="E900" s="53"/>
      <c r="F900" s="273"/>
      <c r="G900" s="274"/>
      <c r="H900" s="52"/>
      <c r="I900" s="52"/>
      <c r="J900" s="52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.75" customHeight="1">
      <c r="A901" s="272"/>
      <c r="B901" s="53"/>
      <c r="C901" s="53"/>
      <c r="D901" s="53"/>
      <c r="E901" s="53"/>
      <c r="F901" s="273"/>
      <c r="G901" s="274"/>
      <c r="H901" s="52"/>
      <c r="I901" s="52"/>
      <c r="J901" s="52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.75" customHeight="1">
      <c r="A902" s="272"/>
      <c r="B902" s="53"/>
      <c r="C902" s="53"/>
      <c r="D902" s="53"/>
      <c r="E902" s="53"/>
      <c r="F902" s="273"/>
      <c r="G902" s="274"/>
      <c r="H902" s="52"/>
      <c r="I902" s="52"/>
      <c r="J902" s="52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.75" customHeight="1">
      <c r="A903" s="272"/>
      <c r="B903" s="53"/>
      <c r="C903" s="53"/>
      <c r="D903" s="53"/>
      <c r="E903" s="53"/>
      <c r="F903" s="273"/>
      <c r="G903" s="274"/>
      <c r="H903" s="52"/>
      <c r="I903" s="52"/>
      <c r="J903" s="52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.75" customHeight="1">
      <c r="A904" s="272"/>
      <c r="B904" s="53"/>
      <c r="C904" s="53"/>
      <c r="D904" s="53"/>
      <c r="E904" s="53"/>
      <c r="F904" s="273"/>
      <c r="G904" s="274"/>
      <c r="H904" s="52"/>
      <c r="I904" s="52"/>
      <c r="J904" s="52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.75" customHeight="1">
      <c r="A905" s="272"/>
      <c r="B905" s="53"/>
      <c r="C905" s="53"/>
      <c r="D905" s="53"/>
      <c r="E905" s="53"/>
      <c r="F905" s="273"/>
      <c r="G905" s="274"/>
      <c r="H905" s="52"/>
      <c r="I905" s="52"/>
      <c r="J905" s="52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.75" customHeight="1">
      <c r="A906" s="272"/>
      <c r="B906" s="53"/>
      <c r="C906" s="53"/>
      <c r="D906" s="53"/>
      <c r="E906" s="53"/>
      <c r="F906" s="273"/>
      <c r="G906" s="274"/>
      <c r="H906" s="52"/>
      <c r="I906" s="52"/>
      <c r="J906" s="52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.75" customHeight="1">
      <c r="A907" s="272"/>
      <c r="B907" s="53"/>
      <c r="C907" s="53"/>
      <c r="D907" s="53"/>
      <c r="E907" s="53"/>
      <c r="F907" s="273"/>
      <c r="G907" s="274"/>
      <c r="H907" s="52"/>
      <c r="I907" s="52"/>
      <c r="J907" s="52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.75" customHeight="1">
      <c r="A908" s="272"/>
      <c r="B908" s="53"/>
      <c r="C908" s="53"/>
      <c r="D908" s="53"/>
      <c r="E908" s="53"/>
      <c r="F908" s="273"/>
      <c r="G908" s="274"/>
      <c r="H908" s="52"/>
      <c r="I908" s="52"/>
      <c r="J908" s="52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.75" customHeight="1">
      <c r="A909" s="272"/>
      <c r="B909" s="53"/>
      <c r="C909" s="53"/>
      <c r="D909" s="53"/>
      <c r="E909" s="53"/>
      <c r="F909" s="273"/>
      <c r="G909" s="274"/>
      <c r="H909" s="52"/>
      <c r="I909" s="52"/>
      <c r="J909" s="52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.75" customHeight="1">
      <c r="A910" s="272"/>
      <c r="B910" s="53"/>
      <c r="C910" s="53"/>
      <c r="D910" s="53"/>
      <c r="E910" s="53"/>
      <c r="F910" s="273"/>
      <c r="G910" s="274"/>
      <c r="H910" s="52"/>
      <c r="I910" s="52"/>
      <c r="J910" s="52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.75" customHeight="1">
      <c r="A911" s="272"/>
      <c r="B911" s="53"/>
      <c r="C911" s="53"/>
      <c r="D911" s="53"/>
      <c r="E911" s="53"/>
      <c r="F911" s="273"/>
      <c r="G911" s="274"/>
      <c r="H911" s="52"/>
      <c r="I911" s="52"/>
      <c r="J911" s="52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.75" customHeight="1">
      <c r="A912" s="272"/>
      <c r="B912" s="53"/>
      <c r="C912" s="53"/>
      <c r="D912" s="53"/>
      <c r="E912" s="53"/>
      <c r="F912" s="273"/>
      <c r="G912" s="274"/>
      <c r="H912" s="52"/>
      <c r="I912" s="52"/>
      <c r="J912" s="52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.75" customHeight="1">
      <c r="A913" s="272"/>
      <c r="B913" s="53"/>
      <c r="C913" s="53"/>
      <c r="D913" s="53"/>
      <c r="E913" s="53"/>
      <c r="F913" s="273"/>
      <c r="G913" s="274"/>
      <c r="H913" s="52"/>
      <c r="I913" s="52"/>
      <c r="J913" s="52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.75" customHeight="1">
      <c r="A914" s="272"/>
      <c r="B914" s="53"/>
      <c r="C914" s="53"/>
      <c r="D914" s="53"/>
      <c r="E914" s="53"/>
      <c r="F914" s="273"/>
      <c r="G914" s="274"/>
      <c r="H914" s="52"/>
      <c r="I914" s="52"/>
      <c r="J914" s="52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.75" customHeight="1">
      <c r="A915" s="272"/>
      <c r="B915" s="53"/>
      <c r="C915" s="53"/>
      <c r="D915" s="53"/>
      <c r="E915" s="53"/>
      <c r="F915" s="273"/>
      <c r="G915" s="274"/>
      <c r="H915" s="52"/>
      <c r="I915" s="52"/>
      <c r="J915" s="52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.75" customHeight="1">
      <c r="A916" s="272"/>
      <c r="B916" s="53"/>
      <c r="C916" s="53"/>
      <c r="D916" s="53"/>
      <c r="E916" s="53"/>
      <c r="F916" s="273"/>
      <c r="G916" s="274"/>
      <c r="H916" s="52"/>
      <c r="I916" s="52"/>
      <c r="J916" s="52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.75" customHeight="1">
      <c r="A917" s="272"/>
      <c r="B917" s="53"/>
      <c r="C917" s="53"/>
      <c r="D917" s="53"/>
      <c r="E917" s="53"/>
      <c r="F917" s="273"/>
      <c r="G917" s="274"/>
      <c r="H917" s="52"/>
      <c r="I917" s="52"/>
      <c r="J917" s="52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.75" customHeight="1">
      <c r="A918" s="272"/>
      <c r="B918" s="53"/>
      <c r="C918" s="53"/>
      <c r="D918" s="53"/>
      <c r="E918" s="53"/>
      <c r="F918" s="273"/>
      <c r="G918" s="274"/>
      <c r="H918" s="52"/>
      <c r="I918" s="52"/>
      <c r="J918" s="52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.75" customHeight="1">
      <c r="A919" s="272"/>
      <c r="B919" s="53"/>
      <c r="C919" s="53"/>
      <c r="D919" s="53"/>
      <c r="E919" s="53"/>
      <c r="F919" s="273"/>
      <c r="G919" s="274"/>
      <c r="H919" s="52"/>
      <c r="I919" s="52"/>
      <c r="J919" s="52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.75" customHeight="1">
      <c r="A920" s="272"/>
      <c r="B920" s="53"/>
      <c r="C920" s="53"/>
      <c r="D920" s="53"/>
      <c r="E920" s="53"/>
      <c r="F920" s="273"/>
      <c r="G920" s="274"/>
      <c r="H920" s="52"/>
      <c r="I920" s="52"/>
      <c r="J920" s="52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.75" customHeight="1">
      <c r="A921" s="272"/>
      <c r="B921" s="53"/>
      <c r="C921" s="53"/>
      <c r="D921" s="53"/>
      <c r="E921" s="53"/>
      <c r="F921" s="273"/>
      <c r="G921" s="274"/>
      <c r="H921" s="52"/>
      <c r="I921" s="52"/>
      <c r="J921" s="52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.75" customHeight="1">
      <c r="A922" s="272"/>
      <c r="B922" s="53"/>
      <c r="C922" s="53"/>
      <c r="D922" s="53"/>
      <c r="E922" s="53"/>
      <c r="F922" s="273"/>
      <c r="G922" s="274"/>
      <c r="H922" s="52"/>
      <c r="I922" s="52"/>
      <c r="J922" s="52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.75" customHeight="1">
      <c r="A923" s="272"/>
      <c r="B923" s="53"/>
      <c r="C923" s="53"/>
      <c r="D923" s="53"/>
      <c r="E923" s="53"/>
      <c r="F923" s="273"/>
      <c r="G923" s="274"/>
      <c r="H923" s="52"/>
      <c r="I923" s="52"/>
      <c r="J923" s="52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.75" customHeight="1">
      <c r="A924" s="272"/>
      <c r="B924" s="53"/>
      <c r="C924" s="53"/>
      <c r="D924" s="53"/>
      <c r="E924" s="53"/>
      <c r="F924" s="273"/>
      <c r="G924" s="274"/>
      <c r="H924" s="52"/>
      <c r="I924" s="52"/>
      <c r="J924" s="52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.75" customHeight="1">
      <c r="A925" s="272"/>
      <c r="B925" s="53"/>
      <c r="C925" s="53"/>
      <c r="D925" s="53"/>
      <c r="E925" s="53"/>
      <c r="F925" s="273"/>
      <c r="G925" s="274"/>
      <c r="H925" s="52"/>
      <c r="I925" s="52"/>
      <c r="J925" s="52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.75" customHeight="1">
      <c r="A926" s="272"/>
      <c r="B926" s="53"/>
      <c r="C926" s="53"/>
      <c r="D926" s="53"/>
      <c r="E926" s="53"/>
      <c r="F926" s="273"/>
      <c r="G926" s="274"/>
      <c r="H926" s="52"/>
      <c r="I926" s="52"/>
      <c r="J926" s="52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.75" customHeight="1">
      <c r="A927" s="272"/>
      <c r="B927" s="53"/>
      <c r="C927" s="53"/>
      <c r="D927" s="53"/>
      <c r="E927" s="53"/>
      <c r="F927" s="273"/>
      <c r="G927" s="274"/>
      <c r="H927" s="52"/>
      <c r="I927" s="52"/>
      <c r="J927" s="52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.75" customHeight="1">
      <c r="A928" s="272"/>
      <c r="B928" s="53"/>
      <c r="C928" s="53"/>
      <c r="D928" s="53"/>
      <c r="E928" s="53"/>
      <c r="F928" s="273"/>
      <c r="G928" s="274"/>
      <c r="H928" s="52"/>
      <c r="I928" s="52"/>
      <c r="J928" s="52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.75" customHeight="1">
      <c r="A929" s="272"/>
      <c r="B929" s="53"/>
      <c r="C929" s="53"/>
      <c r="D929" s="53"/>
      <c r="E929" s="53"/>
      <c r="F929" s="273"/>
      <c r="G929" s="274"/>
      <c r="H929" s="52"/>
      <c r="I929" s="52"/>
      <c r="J929" s="52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.75" customHeight="1">
      <c r="A930" s="272"/>
      <c r="B930" s="53"/>
      <c r="C930" s="53"/>
      <c r="D930" s="53"/>
      <c r="E930" s="53"/>
      <c r="F930" s="273"/>
      <c r="G930" s="274"/>
      <c r="H930" s="52"/>
      <c r="I930" s="52"/>
      <c r="J930" s="52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.75" customHeight="1">
      <c r="A931" s="272"/>
      <c r="B931" s="53"/>
      <c r="C931" s="53"/>
      <c r="D931" s="53"/>
      <c r="E931" s="53"/>
      <c r="F931" s="273"/>
      <c r="G931" s="274"/>
      <c r="H931" s="52"/>
      <c r="I931" s="52"/>
      <c r="J931" s="52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.75" customHeight="1">
      <c r="A932" s="272"/>
      <c r="B932" s="53"/>
      <c r="C932" s="53"/>
      <c r="D932" s="53"/>
      <c r="E932" s="53"/>
      <c r="F932" s="273"/>
      <c r="G932" s="274"/>
      <c r="H932" s="52"/>
      <c r="I932" s="52"/>
      <c r="J932" s="52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.75" customHeight="1">
      <c r="A933" s="272"/>
      <c r="B933" s="53"/>
      <c r="C933" s="53"/>
      <c r="D933" s="53"/>
      <c r="E933" s="53"/>
      <c r="F933" s="273"/>
      <c r="G933" s="274"/>
      <c r="H933" s="52"/>
      <c r="I933" s="52"/>
      <c r="J933" s="52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.75" customHeight="1">
      <c r="A934" s="272"/>
      <c r="B934" s="53"/>
      <c r="C934" s="53"/>
      <c r="D934" s="53"/>
      <c r="E934" s="53"/>
      <c r="F934" s="273"/>
      <c r="G934" s="274"/>
      <c r="H934" s="52"/>
      <c r="I934" s="52"/>
      <c r="J934" s="52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.75" customHeight="1">
      <c r="A935" s="272"/>
      <c r="B935" s="53"/>
      <c r="C935" s="53"/>
      <c r="D935" s="53"/>
      <c r="E935" s="53"/>
      <c r="F935" s="273"/>
      <c r="G935" s="274"/>
      <c r="H935" s="52"/>
      <c r="I935" s="52"/>
      <c r="J935" s="52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.75" customHeight="1">
      <c r="A936" s="272"/>
      <c r="B936" s="53"/>
      <c r="C936" s="53"/>
      <c r="D936" s="53"/>
      <c r="E936" s="53"/>
      <c r="F936" s="273"/>
      <c r="G936" s="274"/>
      <c r="H936" s="52"/>
      <c r="I936" s="52"/>
      <c r="J936" s="52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.75" customHeight="1">
      <c r="A937" s="272"/>
      <c r="B937" s="53"/>
      <c r="C937" s="53"/>
      <c r="D937" s="53"/>
      <c r="E937" s="53"/>
      <c r="F937" s="273"/>
      <c r="G937" s="274"/>
      <c r="H937" s="52"/>
      <c r="I937" s="52"/>
      <c r="J937" s="52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.75" customHeight="1">
      <c r="A938" s="272"/>
      <c r="B938" s="53"/>
      <c r="C938" s="53"/>
      <c r="D938" s="53"/>
      <c r="E938" s="53"/>
      <c r="F938" s="273"/>
      <c r="G938" s="274"/>
      <c r="H938" s="52"/>
      <c r="I938" s="52"/>
      <c r="J938" s="52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.75" customHeight="1">
      <c r="A939" s="272"/>
      <c r="B939" s="53"/>
      <c r="C939" s="53"/>
      <c r="D939" s="53"/>
      <c r="E939" s="53"/>
      <c r="F939" s="273"/>
      <c r="G939" s="274"/>
      <c r="H939" s="52"/>
      <c r="I939" s="52"/>
      <c r="J939" s="52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.75" customHeight="1">
      <c r="A940" s="272"/>
      <c r="B940" s="53"/>
      <c r="C940" s="53"/>
      <c r="D940" s="53"/>
      <c r="E940" s="53"/>
      <c r="F940" s="273"/>
      <c r="G940" s="274"/>
      <c r="H940" s="52"/>
      <c r="I940" s="52"/>
      <c r="J940" s="52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.75" customHeight="1">
      <c r="A941" s="272"/>
      <c r="B941" s="53"/>
      <c r="C941" s="53"/>
      <c r="D941" s="53"/>
      <c r="E941" s="53"/>
      <c r="F941" s="273"/>
      <c r="G941" s="274"/>
      <c r="H941" s="52"/>
      <c r="I941" s="52"/>
      <c r="J941" s="52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.75" customHeight="1">
      <c r="A942" s="272"/>
      <c r="B942" s="53"/>
      <c r="C942" s="53"/>
      <c r="D942" s="53"/>
      <c r="E942" s="53"/>
      <c r="F942" s="273"/>
      <c r="G942" s="274"/>
      <c r="H942" s="52"/>
      <c r="I942" s="52"/>
      <c r="J942" s="52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.75" customHeight="1">
      <c r="A943" s="272"/>
      <c r="B943" s="53"/>
      <c r="C943" s="53"/>
      <c r="D943" s="53"/>
      <c r="E943" s="53"/>
      <c r="F943" s="273"/>
      <c r="G943" s="274"/>
      <c r="H943" s="52"/>
      <c r="I943" s="52"/>
      <c r="J943" s="52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.75" customHeight="1">
      <c r="A944" s="272"/>
      <c r="B944" s="53"/>
      <c r="C944" s="53"/>
      <c r="D944" s="53"/>
      <c r="E944" s="53"/>
      <c r="F944" s="273"/>
      <c r="G944" s="274"/>
      <c r="H944" s="52"/>
      <c r="I944" s="52"/>
      <c r="J944" s="52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.75" customHeight="1">
      <c r="A945" s="272"/>
      <c r="B945" s="53"/>
      <c r="C945" s="53"/>
      <c r="D945" s="53"/>
      <c r="E945" s="53"/>
      <c r="F945" s="273"/>
      <c r="G945" s="274"/>
      <c r="H945" s="52"/>
      <c r="I945" s="52"/>
      <c r="J945" s="52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.75" customHeight="1">
      <c r="A946" s="272"/>
      <c r="B946" s="53"/>
      <c r="C946" s="53"/>
      <c r="D946" s="53"/>
      <c r="E946" s="53"/>
      <c r="F946" s="273"/>
      <c r="G946" s="274"/>
      <c r="H946" s="52"/>
      <c r="I946" s="52"/>
      <c r="J946" s="52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.75" customHeight="1">
      <c r="A947" s="272"/>
      <c r="B947" s="53"/>
      <c r="C947" s="53"/>
      <c r="D947" s="53"/>
      <c r="E947" s="53"/>
      <c r="F947" s="273"/>
      <c r="G947" s="274"/>
      <c r="H947" s="52"/>
      <c r="I947" s="52"/>
      <c r="J947" s="52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.75" customHeight="1">
      <c r="A948" s="272"/>
      <c r="B948" s="53"/>
      <c r="C948" s="53"/>
      <c r="D948" s="53"/>
      <c r="E948" s="53"/>
      <c r="F948" s="273"/>
      <c r="G948" s="274"/>
      <c r="H948" s="52"/>
      <c r="I948" s="52"/>
      <c r="J948" s="52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.75" customHeight="1">
      <c r="A949" s="272"/>
      <c r="B949" s="53"/>
      <c r="C949" s="53"/>
      <c r="D949" s="53"/>
      <c r="E949" s="53"/>
      <c r="F949" s="273"/>
      <c r="G949" s="274"/>
      <c r="H949" s="52"/>
      <c r="I949" s="52"/>
      <c r="J949" s="52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.75" customHeight="1">
      <c r="A950" s="272"/>
      <c r="B950" s="53"/>
      <c r="C950" s="53"/>
      <c r="D950" s="53"/>
      <c r="E950" s="53"/>
      <c r="F950" s="273"/>
      <c r="G950" s="274"/>
      <c r="H950" s="52"/>
      <c r="I950" s="52"/>
      <c r="J950" s="52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.75" customHeight="1">
      <c r="A951" s="272"/>
      <c r="B951" s="53"/>
      <c r="C951" s="53"/>
      <c r="D951" s="53"/>
      <c r="E951" s="53"/>
      <c r="F951" s="273"/>
      <c r="G951" s="274"/>
      <c r="H951" s="52"/>
      <c r="I951" s="52"/>
      <c r="J951" s="52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.75" customHeight="1">
      <c r="A952" s="272"/>
      <c r="B952" s="53"/>
      <c r="C952" s="53"/>
      <c r="D952" s="53"/>
      <c r="E952" s="53"/>
      <c r="F952" s="273"/>
      <c r="G952" s="274"/>
      <c r="H952" s="52"/>
      <c r="I952" s="52"/>
      <c r="J952" s="52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.75" customHeight="1">
      <c r="A953" s="272"/>
      <c r="B953" s="53"/>
      <c r="C953" s="53"/>
      <c r="D953" s="53"/>
      <c r="E953" s="53"/>
      <c r="F953" s="273"/>
      <c r="G953" s="274"/>
      <c r="H953" s="52"/>
      <c r="I953" s="52"/>
      <c r="J953" s="52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.75" customHeight="1">
      <c r="A954" s="272"/>
      <c r="B954" s="53"/>
      <c r="C954" s="53"/>
      <c r="D954" s="53"/>
      <c r="E954" s="53"/>
      <c r="F954" s="273"/>
      <c r="G954" s="274"/>
      <c r="H954" s="52"/>
      <c r="I954" s="52"/>
      <c r="J954" s="52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.75" customHeight="1">
      <c r="A955" s="272"/>
      <c r="B955" s="53"/>
      <c r="C955" s="53"/>
      <c r="D955" s="53"/>
      <c r="E955" s="53"/>
      <c r="F955" s="273"/>
      <c r="G955" s="274"/>
      <c r="H955" s="52"/>
      <c r="I955" s="52"/>
      <c r="J955" s="52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.75" customHeight="1">
      <c r="A956" s="272"/>
      <c r="B956" s="53"/>
      <c r="C956" s="53"/>
      <c r="D956" s="53"/>
      <c r="E956" s="53"/>
      <c r="F956" s="273"/>
      <c r="G956" s="274"/>
      <c r="H956" s="52"/>
      <c r="I956" s="52"/>
      <c r="J956" s="52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.75" customHeight="1">
      <c r="A957" s="272"/>
      <c r="B957" s="53"/>
      <c r="C957" s="53"/>
      <c r="D957" s="53"/>
      <c r="E957" s="53"/>
      <c r="F957" s="273"/>
      <c r="G957" s="274"/>
      <c r="H957" s="52"/>
      <c r="I957" s="52"/>
      <c r="J957" s="52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.75" customHeight="1">
      <c r="A958" s="272"/>
      <c r="B958" s="53"/>
      <c r="C958" s="53"/>
      <c r="D958" s="53"/>
      <c r="E958" s="53"/>
      <c r="F958" s="273"/>
      <c r="G958" s="274"/>
      <c r="H958" s="52"/>
      <c r="I958" s="52"/>
      <c r="J958" s="52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.75" customHeight="1">
      <c r="A959" s="272"/>
      <c r="B959" s="53"/>
      <c r="C959" s="53"/>
      <c r="D959" s="53"/>
      <c r="E959" s="53"/>
      <c r="F959" s="273"/>
      <c r="G959" s="274"/>
      <c r="H959" s="52"/>
      <c r="I959" s="52"/>
      <c r="J959" s="52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.75" customHeight="1">
      <c r="A960" s="272"/>
      <c r="B960" s="53"/>
      <c r="C960" s="53"/>
      <c r="D960" s="53"/>
      <c r="E960" s="53"/>
      <c r="F960" s="273"/>
      <c r="G960" s="274"/>
      <c r="H960" s="52"/>
      <c r="I960" s="52"/>
      <c r="J960" s="52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.75" customHeight="1">
      <c r="A961" s="272"/>
      <c r="B961" s="53"/>
      <c r="C961" s="53"/>
      <c r="D961" s="53"/>
      <c r="E961" s="53"/>
      <c r="F961" s="273"/>
      <c r="G961" s="274"/>
      <c r="H961" s="52"/>
      <c r="I961" s="52"/>
      <c r="J961" s="52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.75" customHeight="1">
      <c r="A962" s="272"/>
      <c r="B962" s="53"/>
      <c r="C962" s="53"/>
      <c r="D962" s="53"/>
      <c r="E962" s="53"/>
      <c r="F962" s="273"/>
      <c r="G962" s="274"/>
      <c r="H962" s="52"/>
      <c r="I962" s="52"/>
      <c r="J962" s="52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.75" customHeight="1">
      <c r="A963" s="272"/>
      <c r="B963" s="53"/>
      <c r="C963" s="53"/>
      <c r="D963" s="53"/>
      <c r="E963" s="53"/>
      <c r="F963" s="273"/>
      <c r="G963" s="274"/>
      <c r="H963" s="52"/>
      <c r="I963" s="52"/>
      <c r="J963" s="52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.75" customHeight="1">
      <c r="A964" s="272"/>
      <c r="B964" s="53"/>
      <c r="C964" s="53"/>
      <c r="D964" s="53"/>
      <c r="E964" s="53"/>
      <c r="F964" s="273"/>
      <c r="G964" s="274"/>
      <c r="H964" s="52"/>
      <c r="I964" s="52"/>
      <c r="J964" s="52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.75" customHeight="1">
      <c r="A965" s="272"/>
      <c r="B965" s="53"/>
      <c r="C965" s="53"/>
      <c r="D965" s="53"/>
      <c r="E965" s="53"/>
      <c r="F965" s="273"/>
      <c r="G965" s="274"/>
      <c r="H965" s="52"/>
      <c r="I965" s="52"/>
      <c r="J965" s="52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.75" customHeight="1">
      <c r="A966" s="272"/>
      <c r="B966" s="53"/>
      <c r="C966" s="53"/>
      <c r="D966" s="53"/>
      <c r="E966" s="53"/>
      <c r="F966" s="273"/>
      <c r="G966" s="274"/>
      <c r="H966" s="52"/>
      <c r="I966" s="52"/>
      <c r="J966" s="52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.75" customHeight="1">
      <c r="A967" s="272"/>
      <c r="B967" s="53"/>
      <c r="C967" s="53"/>
      <c r="D967" s="53"/>
      <c r="E967" s="53"/>
      <c r="F967" s="273"/>
      <c r="G967" s="274"/>
      <c r="H967" s="52"/>
      <c r="I967" s="52"/>
      <c r="J967" s="52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.75" customHeight="1">
      <c r="A968" s="272"/>
      <c r="B968" s="53"/>
      <c r="C968" s="53"/>
      <c r="D968" s="53"/>
      <c r="E968" s="53"/>
      <c r="F968" s="273"/>
      <c r="G968" s="274"/>
      <c r="H968" s="52"/>
      <c r="I968" s="52"/>
      <c r="J968" s="52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.75" customHeight="1">
      <c r="A969" s="272"/>
      <c r="B969" s="53"/>
      <c r="C969" s="53"/>
      <c r="D969" s="53"/>
      <c r="E969" s="53"/>
      <c r="F969" s="273"/>
      <c r="G969" s="274"/>
      <c r="H969" s="52"/>
      <c r="I969" s="52"/>
      <c r="J969" s="52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.75" customHeight="1">
      <c r="A970" s="272"/>
      <c r="B970" s="53"/>
      <c r="C970" s="53"/>
      <c r="D970" s="53"/>
      <c r="E970" s="53"/>
      <c r="F970" s="273"/>
      <c r="G970" s="274"/>
      <c r="H970" s="52"/>
      <c r="I970" s="52"/>
      <c r="J970" s="52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.75" customHeight="1">
      <c r="A971" s="272"/>
      <c r="B971" s="53"/>
      <c r="C971" s="53"/>
      <c r="D971" s="53"/>
      <c r="E971" s="53"/>
      <c r="F971" s="273"/>
      <c r="G971" s="274"/>
      <c r="H971" s="52"/>
      <c r="I971" s="52"/>
      <c r="J971" s="52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.75" customHeight="1">
      <c r="A972" s="272"/>
      <c r="B972" s="53"/>
      <c r="C972" s="53"/>
      <c r="D972" s="53"/>
      <c r="E972" s="53"/>
      <c r="F972" s="273"/>
      <c r="G972" s="274"/>
      <c r="H972" s="52"/>
      <c r="I972" s="52"/>
      <c r="J972" s="52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.75" customHeight="1">
      <c r="A973" s="272"/>
      <c r="B973" s="53"/>
      <c r="C973" s="53"/>
      <c r="D973" s="53"/>
      <c r="E973" s="53"/>
      <c r="F973" s="273"/>
      <c r="G973" s="274"/>
      <c r="H973" s="52"/>
      <c r="I973" s="52"/>
      <c r="J973" s="52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.75" customHeight="1">
      <c r="A974" s="272"/>
      <c r="B974" s="53"/>
      <c r="C974" s="53"/>
      <c r="D974" s="53"/>
      <c r="E974" s="53"/>
      <c r="F974" s="273"/>
      <c r="G974" s="274"/>
      <c r="H974" s="52"/>
      <c r="I974" s="52"/>
      <c r="J974" s="52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.75" customHeight="1">
      <c r="A975" s="272"/>
      <c r="B975" s="53"/>
      <c r="C975" s="53"/>
      <c r="D975" s="53"/>
      <c r="E975" s="53"/>
      <c r="F975" s="273"/>
      <c r="G975" s="274"/>
      <c r="H975" s="52"/>
      <c r="I975" s="52"/>
      <c r="J975" s="52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.75" customHeight="1">
      <c r="A976" s="272"/>
      <c r="B976" s="53"/>
      <c r="C976" s="53"/>
      <c r="D976" s="53"/>
      <c r="E976" s="53"/>
      <c r="F976" s="273"/>
      <c r="G976" s="274"/>
      <c r="H976" s="52"/>
      <c r="I976" s="52"/>
      <c r="J976" s="52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.75" customHeight="1">
      <c r="A977" s="272"/>
      <c r="B977" s="53"/>
      <c r="C977" s="53"/>
      <c r="D977" s="53"/>
      <c r="E977" s="53"/>
      <c r="F977" s="273"/>
      <c r="G977" s="274"/>
      <c r="H977" s="52"/>
      <c r="I977" s="52"/>
      <c r="J977" s="52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.75" customHeight="1">
      <c r="A978" s="272"/>
      <c r="B978" s="53"/>
      <c r="C978" s="53"/>
      <c r="D978" s="53"/>
      <c r="E978" s="53"/>
      <c r="F978" s="273"/>
      <c r="G978" s="274"/>
      <c r="H978" s="52"/>
      <c r="I978" s="52"/>
      <c r="J978" s="52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.75" customHeight="1">
      <c r="A979" s="272"/>
      <c r="B979" s="53"/>
      <c r="C979" s="53"/>
      <c r="D979" s="53"/>
      <c r="E979" s="53"/>
      <c r="F979" s="273"/>
      <c r="G979" s="274"/>
      <c r="H979" s="52"/>
      <c r="I979" s="52"/>
      <c r="J979" s="52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.75" customHeight="1">
      <c r="A980" s="272"/>
      <c r="B980" s="53"/>
      <c r="C980" s="53"/>
      <c r="D980" s="53"/>
      <c r="E980" s="53"/>
      <c r="F980" s="273"/>
      <c r="G980" s="274"/>
      <c r="H980" s="52"/>
      <c r="I980" s="52"/>
      <c r="J980" s="52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.75" customHeight="1">
      <c r="A981" s="272"/>
      <c r="B981" s="53"/>
      <c r="C981" s="53"/>
      <c r="D981" s="53"/>
      <c r="E981" s="53"/>
      <c r="F981" s="273"/>
      <c r="G981" s="274"/>
      <c r="H981" s="52"/>
      <c r="I981" s="52"/>
      <c r="J981" s="52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.75" customHeight="1">
      <c r="A982" s="272"/>
      <c r="B982" s="53"/>
      <c r="C982" s="53"/>
      <c r="D982" s="53"/>
      <c r="E982" s="53"/>
      <c r="F982" s="273"/>
      <c r="G982" s="274"/>
      <c r="H982" s="52"/>
      <c r="I982" s="52"/>
      <c r="J982" s="52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.75" customHeight="1">
      <c r="A983" s="272"/>
      <c r="B983" s="53"/>
      <c r="C983" s="53"/>
      <c r="D983" s="53"/>
      <c r="E983" s="53"/>
      <c r="F983" s="273"/>
      <c r="G983" s="274"/>
      <c r="H983" s="52"/>
      <c r="I983" s="52"/>
      <c r="J983" s="52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.75" customHeight="1">
      <c r="A984" s="272"/>
      <c r="B984" s="53"/>
      <c r="C984" s="53"/>
      <c r="D984" s="53"/>
      <c r="E984" s="53"/>
      <c r="F984" s="273"/>
      <c r="G984" s="274"/>
      <c r="H984" s="52"/>
      <c r="I984" s="52"/>
      <c r="J984" s="52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.75" customHeight="1">
      <c r="A985" s="272"/>
      <c r="B985" s="53"/>
      <c r="C985" s="53"/>
      <c r="D985" s="53"/>
      <c r="E985" s="53"/>
      <c r="F985" s="273"/>
      <c r="G985" s="274"/>
      <c r="H985" s="52"/>
      <c r="I985" s="52"/>
      <c r="J985" s="52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.75" customHeight="1">
      <c r="A986" s="272"/>
      <c r="B986" s="53"/>
      <c r="C986" s="53"/>
      <c r="D986" s="53"/>
      <c r="E986" s="53"/>
      <c r="F986" s="273"/>
      <c r="G986" s="274"/>
      <c r="H986" s="52"/>
      <c r="I986" s="52"/>
      <c r="J986" s="52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.75" customHeight="1">
      <c r="A987" s="272"/>
      <c r="B987" s="53"/>
      <c r="C987" s="53"/>
      <c r="D987" s="53"/>
      <c r="E987" s="53"/>
      <c r="F987" s="273"/>
      <c r="G987" s="274"/>
      <c r="H987" s="52"/>
      <c r="I987" s="52"/>
      <c r="J987" s="52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.75" customHeight="1">
      <c r="A988" s="272"/>
      <c r="B988" s="53"/>
      <c r="C988" s="53"/>
      <c r="D988" s="53"/>
      <c r="E988" s="53"/>
      <c r="F988" s="273"/>
      <c r="G988" s="274"/>
      <c r="H988" s="52"/>
      <c r="I988" s="52"/>
      <c r="J988" s="52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.75" customHeight="1">
      <c r="A989" s="272"/>
      <c r="B989" s="53"/>
      <c r="C989" s="53"/>
      <c r="D989" s="53"/>
      <c r="E989" s="53"/>
      <c r="F989" s="273"/>
      <c r="G989" s="274"/>
      <c r="H989" s="52"/>
      <c r="I989" s="52"/>
      <c r="J989" s="52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.75" customHeight="1">
      <c r="A990" s="272"/>
      <c r="B990" s="53"/>
      <c r="C990" s="53"/>
      <c r="D990" s="53"/>
      <c r="E990" s="53"/>
      <c r="F990" s="273"/>
      <c r="G990" s="274"/>
      <c r="H990" s="52"/>
      <c r="I990" s="52"/>
      <c r="J990" s="52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.75" customHeight="1">
      <c r="A991" s="272"/>
      <c r="B991" s="53"/>
      <c r="C991" s="53"/>
      <c r="D991" s="53"/>
      <c r="E991" s="53"/>
      <c r="F991" s="273"/>
      <c r="G991" s="274"/>
      <c r="H991" s="52"/>
      <c r="I991" s="52"/>
      <c r="J991" s="52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.75" customHeight="1">
      <c r="A992" s="272"/>
      <c r="B992" s="53"/>
      <c r="C992" s="53"/>
      <c r="D992" s="53"/>
      <c r="E992" s="53"/>
      <c r="F992" s="273"/>
      <c r="G992" s="274"/>
      <c r="H992" s="52"/>
      <c r="I992" s="52"/>
      <c r="J992" s="52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.75" customHeight="1">
      <c r="A993" s="272"/>
      <c r="B993" s="53"/>
      <c r="C993" s="53"/>
      <c r="D993" s="53"/>
      <c r="E993" s="53"/>
      <c r="F993" s="273"/>
      <c r="G993" s="274"/>
      <c r="H993" s="52"/>
      <c r="I993" s="52"/>
      <c r="J993" s="52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.75" customHeight="1">
      <c r="A994" s="272"/>
      <c r="B994" s="53"/>
      <c r="C994" s="53"/>
      <c r="D994" s="53"/>
      <c r="E994" s="53"/>
      <c r="F994" s="273"/>
      <c r="G994" s="274"/>
      <c r="H994" s="52"/>
      <c r="I994" s="52"/>
      <c r="J994" s="52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.75" customHeight="1">
      <c r="A995" s="272"/>
      <c r="B995" s="53"/>
      <c r="C995" s="53"/>
      <c r="D995" s="53"/>
      <c r="E995" s="53"/>
      <c r="F995" s="273"/>
      <c r="G995" s="274"/>
      <c r="H995" s="52"/>
      <c r="I995" s="52"/>
      <c r="J995" s="52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.75" customHeight="1">
      <c r="A996" s="272"/>
      <c r="B996" s="53"/>
      <c r="C996" s="53"/>
      <c r="D996" s="53"/>
      <c r="E996" s="53"/>
      <c r="F996" s="273"/>
      <c r="G996" s="274"/>
      <c r="H996" s="52"/>
      <c r="I996" s="52"/>
      <c r="J996" s="52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2.75" customHeight="1">
      <c r="A997" s="272"/>
      <c r="B997" s="53"/>
      <c r="C997" s="53"/>
      <c r="D997" s="53"/>
      <c r="E997" s="53"/>
      <c r="F997" s="273"/>
      <c r="G997" s="274"/>
      <c r="H997" s="52"/>
      <c r="I997" s="52"/>
      <c r="J997" s="52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2.75" customHeight="1">
      <c r="A998" s="272"/>
      <c r="B998" s="53"/>
      <c r="C998" s="53"/>
      <c r="D998" s="53"/>
      <c r="E998" s="53"/>
      <c r="F998" s="273"/>
      <c r="G998" s="274"/>
      <c r="H998" s="52"/>
      <c r="I998" s="52"/>
      <c r="J998" s="52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2.75" customHeight="1">
      <c r="A999" s="272"/>
      <c r="B999" s="53"/>
      <c r="C999" s="53"/>
      <c r="D999" s="53"/>
      <c r="E999" s="53"/>
      <c r="F999" s="273"/>
      <c r="G999" s="274"/>
      <c r="H999" s="52"/>
      <c r="I999" s="52"/>
      <c r="J999" s="52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2.75" customHeight="1">
      <c r="A1000" s="272"/>
      <c r="B1000" s="53"/>
      <c r="C1000" s="53"/>
      <c r="D1000" s="53"/>
      <c r="E1000" s="53"/>
      <c r="F1000" s="273"/>
      <c r="G1000" s="274"/>
      <c r="H1000" s="52"/>
      <c r="I1000" s="52"/>
      <c r="J1000" s="52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1">
    <mergeCell ref="A1:G1"/>
  </mergeCells>
  <pageMargins left="0.74803149606299213" right="0.74803149606299213" top="0.98425196850393704" bottom="0.98425196850393704" header="0" footer="0"/>
  <pageSetup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"/>
  <sheetViews>
    <sheetView showGridLines="0" topLeftCell="A10" workbookViewId="0"/>
  </sheetViews>
  <sheetFormatPr baseColWidth="10" defaultColWidth="14.42578125" defaultRowHeight="15" customHeight="1"/>
  <cols>
    <col min="1" max="1" width="1.7109375" customWidth="1"/>
    <col min="2" max="2" width="13.28515625" customWidth="1"/>
    <col min="3" max="3" width="17.28515625" customWidth="1"/>
    <col min="4" max="4" width="17.85546875" customWidth="1"/>
    <col min="5" max="5" width="11.5703125" customWidth="1"/>
    <col min="6" max="6" width="13.85546875" customWidth="1"/>
    <col min="7" max="8" width="17.28515625" customWidth="1"/>
    <col min="9" max="9" width="9.42578125" customWidth="1"/>
    <col min="10" max="10" width="19.28515625" customWidth="1"/>
    <col min="11" max="11" width="12.5703125" customWidth="1"/>
    <col min="12" max="12" width="13.5703125" customWidth="1"/>
    <col min="13" max="13" width="12.28515625" customWidth="1"/>
    <col min="14" max="14" width="13.5703125" customWidth="1"/>
    <col min="15" max="15" width="11.42578125" customWidth="1"/>
    <col min="16" max="16" width="13.5703125" customWidth="1"/>
    <col min="17" max="26" width="11.42578125" customWidth="1"/>
  </cols>
  <sheetData>
    <row r="2" spans="2:15" ht="18.75">
      <c r="B2" s="341" t="s">
        <v>0</v>
      </c>
      <c r="C2" s="312"/>
      <c r="D2" s="312"/>
      <c r="E2" s="312"/>
      <c r="F2" s="312"/>
      <c r="G2" s="312"/>
      <c r="H2" s="312"/>
      <c r="I2" s="312"/>
      <c r="J2" s="312"/>
    </row>
    <row r="3" spans="2:15">
      <c r="L3" s="1"/>
      <c r="N3" s="1"/>
    </row>
    <row r="4" spans="2:15">
      <c r="B4" s="338" t="s">
        <v>1</v>
      </c>
      <c r="C4" s="342" t="s">
        <v>2</v>
      </c>
      <c r="D4" s="309"/>
      <c r="E4" s="343" t="s">
        <v>3</v>
      </c>
      <c r="F4" s="309"/>
      <c r="G4" s="340" t="s">
        <v>4</v>
      </c>
      <c r="H4" s="308"/>
      <c r="I4" s="309"/>
      <c r="J4" s="344" t="s">
        <v>5</v>
      </c>
      <c r="L4" s="1"/>
      <c r="N4" s="1"/>
    </row>
    <row r="5" spans="2:15" ht="33.75" customHeight="1">
      <c r="B5" s="339"/>
      <c r="C5" s="2" t="s">
        <v>6</v>
      </c>
      <c r="D5" s="3" t="s">
        <v>7</v>
      </c>
      <c r="E5" s="4" t="s">
        <v>8</v>
      </c>
      <c r="F5" s="5" t="s">
        <v>9</v>
      </c>
      <c r="G5" s="6" t="s">
        <v>6</v>
      </c>
      <c r="H5" s="7" t="s">
        <v>7</v>
      </c>
      <c r="I5" s="8" t="s">
        <v>10</v>
      </c>
      <c r="J5" s="322"/>
      <c r="L5" s="1"/>
      <c r="N5" s="1"/>
    </row>
    <row r="6" spans="2:15">
      <c r="B6" s="9" t="s">
        <v>11</v>
      </c>
      <c r="C6" s="10">
        <f>+'CALCULO TARIFAS CC '!$P$23</f>
        <v>2302908.0166666661</v>
      </c>
      <c r="D6" s="11">
        <f>+'CALCULO TARIFAS CC '!Q37</f>
        <v>372707.75</v>
      </c>
      <c r="E6" s="12">
        <f>+'CALCULO TARIFAS CC '!X5</f>
        <v>3903784.1589000002</v>
      </c>
      <c r="F6" s="13">
        <f>+'CALCULO TARIFAS CC '!Q5</f>
        <v>830341.73199999996</v>
      </c>
      <c r="G6" s="14">
        <f>'CALCULO TARIFAS CC '!Q43</f>
        <v>0.58991684041147774</v>
      </c>
      <c r="H6" s="15">
        <f>+'CALCULO TARIFAS CC '!Q44</f>
        <v>0.44886067463124929</v>
      </c>
      <c r="I6" s="14">
        <f>+'CALCULO TARIFAS CC '!Q45</f>
        <v>1.038777515042727</v>
      </c>
      <c r="J6" s="16">
        <f>+'CALCULO CC AGENTES'!G297</f>
        <v>862540.29</v>
      </c>
      <c r="K6" s="1"/>
      <c r="L6" s="17"/>
      <c r="M6" s="18"/>
      <c r="N6" s="18"/>
      <c r="O6" s="19"/>
    </row>
    <row r="7" spans="2:15">
      <c r="B7" s="9" t="s">
        <v>12</v>
      </c>
      <c r="C7" s="10">
        <f>+'CALCULO TARIFAS CC '!$P$23</f>
        <v>2302908.0166666661</v>
      </c>
      <c r="D7" s="11">
        <f>+'CALCULO TARIFAS CC '!R37</f>
        <v>627042.25</v>
      </c>
      <c r="E7" s="12">
        <f>+'CALCULO TARIFAS CC '!X5</f>
        <v>3903784.1589000002</v>
      </c>
      <c r="F7" s="13">
        <f>+'CALCULO TARIFAS CC '!R5</f>
        <v>511588.86050000001</v>
      </c>
      <c r="G7" s="14">
        <f>+'CALCULO TARIFAS CC '!R43</f>
        <v>0.58991684041147774</v>
      </c>
      <c r="H7" s="15">
        <f>+'CALCULO TARIFAS CC '!R44</f>
        <v>1.2256761208349258</v>
      </c>
      <c r="I7" s="14">
        <f>+'CALCULO TARIFAS CC '!R45</f>
        <v>1.8155929612464035</v>
      </c>
      <c r="J7" s="16">
        <f>+'CALCULO CC AGENTES'!G298</f>
        <v>928837.15</v>
      </c>
      <c r="K7" s="1"/>
      <c r="L7" s="17"/>
      <c r="M7" s="18"/>
      <c r="N7" s="18"/>
      <c r="O7" s="19"/>
    </row>
    <row r="8" spans="2:15">
      <c r="B8" s="9" t="s">
        <v>13</v>
      </c>
      <c r="C8" s="10">
        <f>+'CALCULO TARIFAS CC '!$P$23</f>
        <v>2302908.0166666661</v>
      </c>
      <c r="D8" s="11">
        <f>+'CALCULO TARIFAS CC '!S37</f>
        <v>304584.42000000004</v>
      </c>
      <c r="E8" s="12">
        <f>+'CALCULO TARIFAS CC '!X5</f>
        <v>3903784.1589000002</v>
      </c>
      <c r="F8" s="13">
        <f>+'CALCULO TARIFAS CC '!S5</f>
        <v>660537.61239999998</v>
      </c>
      <c r="G8" s="14">
        <f>+'CALCULO TARIFAS CC '!S43</f>
        <v>0.58991684041147774</v>
      </c>
      <c r="H8" s="15">
        <f>+'CALCULO TARIFAS CC '!S44</f>
        <v>0.46111593690073421</v>
      </c>
      <c r="I8" s="14">
        <f>+'CALCULO TARIFAS CC '!S45</f>
        <v>1.0510327773122119</v>
      </c>
      <c r="J8" s="16">
        <f>+'CALCULO CC AGENTES'!G299</f>
        <v>694246.68</v>
      </c>
      <c r="K8" s="1"/>
      <c r="L8" s="17"/>
      <c r="M8" s="18"/>
      <c r="N8" s="18"/>
      <c r="O8" s="19"/>
    </row>
    <row r="9" spans="2:15">
      <c r="B9" s="9" t="s">
        <v>14</v>
      </c>
      <c r="C9" s="10">
        <f>+'CALCULO TARIFAS CC '!$P$23</f>
        <v>2302908.0166666661</v>
      </c>
      <c r="D9" s="11">
        <f>+'CALCULO TARIFAS CC '!T37</f>
        <v>192001.92000000001</v>
      </c>
      <c r="E9" s="12">
        <f>+'CALCULO TARIFAS CC '!X5</f>
        <v>3903784.1589000002</v>
      </c>
      <c r="F9" s="13">
        <f>+'CALCULO TARIFAS CC '!T5</f>
        <v>365981.89899999998</v>
      </c>
      <c r="G9" s="14">
        <f>+'CALCULO TARIFAS CC '!T43</f>
        <v>0.58991684041147774</v>
      </c>
      <c r="H9" s="15">
        <f>+'CALCULO TARIFAS CC '!T44</f>
        <v>0.52462135565890389</v>
      </c>
      <c r="I9" s="14">
        <f>+'CALCULO TARIFAS CC '!T45</f>
        <v>1.1145381960703817</v>
      </c>
      <c r="J9" s="16">
        <f>+'CALCULO CC AGENTES'!G300</f>
        <v>407900.76</v>
      </c>
      <c r="K9" s="1"/>
      <c r="L9" s="17"/>
      <c r="M9" s="18"/>
      <c r="N9" s="18"/>
      <c r="O9" s="19"/>
    </row>
    <row r="10" spans="2:15">
      <c r="B10" s="9" t="s">
        <v>15</v>
      </c>
      <c r="C10" s="10">
        <f>+'CALCULO TARIFAS CC '!$P$23</f>
        <v>2302908.0166666661</v>
      </c>
      <c r="D10" s="11">
        <f>+'CALCULO TARIFAS CC '!U37</f>
        <v>1226533.17</v>
      </c>
      <c r="E10" s="12">
        <f>+'CALCULO TARIFAS CC '!X5</f>
        <v>3903784.1589000002</v>
      </c>
      <c r="F10" s="13">
        <f>+'CALCULO TARIFAS CC '!U5</f>
        <v>712445.5</v>
      </c>
      <c r="G10" s="14">
        <f>+'CALCULO TARIFAS CC '!U43</f>
        <v>0.58991684041147774</v>
      </c>
      <c r="H10" s="15">
        <f>+'CALCULO TARIFAS CC '!U44</f>
        <v>1.7215817490601035</v>
      </c>
      <c r="I10" s="14">
        <f>+'CALCULO TARIFAS CC '!U45</f>
        <v>2.3114985894715812</v>
      </c>
      <c r="J10" s="16">
        <f>+'CALCULO CC AGENTES'!G301</f>
        <v>1646816.77</v>
      </c>
      <c r="K10" s="1"/>
      <c r="L10" s="17"/>
      <c r="M10" s="18"/>
      <c r="N10" s="18"/>
      <c r="O10" s="19"/>
    </row>
    <row r="11" spans="2:15">
      <c r="B11" s="9" t="s">
        <v>16</v>
      </c>
      <c r="C11" s="10">
        <f>+'CALCULO TARIFAS CC '!$P$23</f>
        <v>2302908.0166666661</v>
      </c>
      <c r="D11" s="11">
        <f>+'CALCULO TARIFAS CC '!V37</f>
        <v>545208.5</v>
      </c>
      <c r="E11" s="12">
        <f>+'CALCULO TARIFAS CC '!X5</f>
        <v>3903784.1589000002</v>
      </c>
      <c r="F11" s="13">
        <f>+'CALCULO TARIFAS CC '!V5</f>
        <v>822888.55500000005</v>
      </c>
      <c r="G11" s="14">
        <f>+'CALCULO TARIFAS CC '!V43</f>
        <v>0.58991684041147774</v>
      </c>
      <c r="H11" s="15">
        <f>+'CALCULO TARIFAS CC '!V44</f>
        <v>0.66255448163329966</v>
      </c>
      <c r="I11" s="14">
        <f>+'CALCULO TARIFAS CC '!V45</f>
        <v>1.2524713220447774</v>
      </c>
      <c r="J11" s="16">
        <f>+'CALCULO CC AGENTES'!G302</f>
        <v>1030644.32</v>
      </c>
      <c r="K11" s="1"/>
      <c r="L11" s="17"/>
      <c r="M11" s="18"/>
      <c r="N11" s="18"/>
      <c r="O11" s="19"/>
    </row>
    <row r="12" spans="2:15">
      <c r="B12" s="20" t="s">
        <v>17</v>
      </c>
      <c r="C12" s="21">
        <f>+'CALCULO TARIFAS CC '!$P$23</f>
        <v>2302908.0166666661</v>
      </c>
      <c r="D12" s="22">
        <f>SUM(D6:D11)</f>
        <v>3268078.01</v>
      </c>
      <c r="E12" s="23">
        <f>+'CALCULO TARIFAS CC '!X5</f>
        <v>3903784.1589000002</v>
      </c>
      <c r="F12" s="23">
        <f>SUM(F6:F11)</f>
        <v>3903784.1589000002</v>
      </c>
      <c r="G12" s="24">
        <f t="shared" ref="G12:H12" si="0">+C12/E12</f>
        <v>0.58991684041147774</v>
      </c>
      <c r="H12" s="25">
        <f t="shared" si="0"/>
        <v>0.83715643001145634</v>
      </c>
      <c r="I12" s="25">
        <f>+H12+G12</f>
        <v>1.4270732704229341</v>
      </c>
      <c r="J12" s="26">
        <f>SUM(J6:J11)</f>
        <v>5570985.9700000007</v>
      </c>
      <c r="K12" s="1"/>
      <c r="O12" s="19"/>
    </row>
    <row r="16" spans="2:15">
      <c r="B16" s="337" t="s">
        <v>18</v>
      </c>
      <c r="C16" s="308"/>
      <c r="D16" s="308"/>
      <c r="E16" s="308"/>
      <c r="F16" s="308"/>
      <c r="G16" s="308"/>
      <c r="H16" s="308"/>
      <c r="I16" s="309"/>
      <c r="J16" s="26">
        <f>ROUND('CALCULO TARIFAS CC '!E38+'CALCULO TARIFAS CC '!F38,2)</f>
        <v>5584319.3600000003</v>
      </c>
      <c r="K16" s="1"/>
      <c r="L16" s="19"/>
      <c r="N16" s="19"/>
    </row>
    <row r="17" spans="1:26">
      <c r="B17" s="337" t="s">
        <v>19</v>
      </c>
      <c r="C17" s="308"/>
      <c r="D17" s="308"/>
      <c r="E17" s="308"/>
      <c r="F17" s="308"/>
      <c r="G17" s="308"/>
      <c r="H17" s="308"/>
      <c r="I17" s="309"/>
      <c r="J17" s="26">
        <f>ROUND('CALCULO TARIFAS CC '!H23+'CALCULO TARIFAS CC '!H37,2)</f>
        <v>16666.669999999998</v>
      </c>
      <c r="L17" s="19"/>
      <c r="N17" s="19"/>
    </row>
    <row r="18" spans="1:26">
      <c r="A18" s="27"/>
      <c r="B18" s="337" t="s">
        <v>20</v>
      </c>
      <c r="C18" s="308"/>
      <c r="D18" s="308"/>
      <c r="E18" s="308"/>
      <c r="F18" s="308"/>
      <c r="G18" s="308"/>
      <c r="H18" s="308"/>
      <c r="I18" s="309"/>
      <c r="J18" s="26">
        <f>ROUND('CALCULO TARIFAS CC '!I38,2)</f>
        <v>0</v>
      </c>
      <c r="K18" s="27"/>
      <c r="L18" s="19"/>
      <c r="M18" s="27"/>
      <c r="N18" s="19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>
      <c r="B19" s="337" t="s">
        <v>21</v>
      </c>
      <c r="C19" s="308"/>
      <c r="D19" s="308"/>
      <c r="E19" s="308"/>
      <c r="F19" s="308"/>
      <c r="G19" s="308"/>
      <c r="H19" s="308"/>
      <c r="I19" s="309"/>
      <c r="J19" s="26">
        <f>ROUND('CALCULO TARIFAS CC '!$J$23,2)</f>
        <v>80000</v>
      </c>
      <c r="L19" s="19"/>
      <c r="N19" s="27"/>
    </row>
    <row r="20" spans="1:26">
      <c r="A20" s="27"/>
      <c r="B20" s="337" t="s">
        <v>22</v>
      </c>
      <c r="C20" s="308"/>
      <c r="D20" s="308"/>
      <c r="E20" s="308"/>
      <c r="F20" s="308"/>
      <c r="G20" s="308"/>
      <c r="H20" s="308"/>
      <c r="I20" s="309"/>
      <c r="J20" s="26">
        <f>ROUND('CALCULO TARIFAS CC '!N38,2)</f>
        <v>0</v>
      </c>
      <c r="K20" s="27"/>
      <c r="L20" s="19"/>
      <c r="M20" s="19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5.25" customHeight="1">
      <c r="N21" s="27"/>
    </row>
    <row r="22" spans="1:26">
      <c r="A22" s="27"/>
      <c r="B22" s="28" t="s">
        <v>23</v>
      </c>
      <c r="C22" s="29"/>
      <c r="D22" s="29"/>
      <c r="E22" s="29"/>
      <c r="F22" s="29"/>
      <c r="G22" s="29"/>
      <c r="H22" s="29"/>
      <c r="I22" s="30"/>
      <c r="J22" s="26">
        <f>ROUND(J16+J19-J17-J18-J20,2)</f>
        <v>5647652.6900000004</v>
      </c>
      <c r="K22" s="19"/>
      <c r="L22" s="19"/>
      <c r="M22" s="27"/>
      <c r="N22" s="27"/>
      <c r="O22" s="27"/>
      <c r="P22" s="19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>
      <c r="N23" s="27"/>
    </row>
    <row r="24" spans="1:26">
      <c r="J24" s="19"/>
      <c r="N24" s="27"/>
    </row>
    <row r="25" spans="1:26">
      <c r="N25" s="27"/>
    </row>
    <row r="26" spans="1:26">
      <c r="B26" s="337" t="s">
        <v>24</v>
      </c>
      <c r="C26" s="308"/>
      <c r="D26" s="308"/>
      <c r="E26" s="308"/>
      <c r="F26" s="308"/>
      <c r="G26" s="308"/>
      <c r="H26" s="308"/>
      <c r="I26" s="309"/>
      <c r="J26" s="26">
        <f>'CALCULO TARIFAS CC '!$K$23</f>
        <v>13333.333333333334</v>
      </c>
      <c r="N26" s="27"/>
    </row>
    <row r="27" spans="1:26">
      <c r="A27" s="27"/>
      <c r="B27" s="28" t="s">
        <v>25</v>
      </c>
      <c r="C27" s="29"/>
      <c r="D27" s="29"/>
      <c r="E27" s="29"/>
      <c r="F27" s="29"/>
      <c r="G27" s="29"/>
      <c r="H27" s="29"/>
      <c r="I27" s="30"/>
      <c r="J27" s="26">
        <f>'CALCULO TARIFAS CC '!$O$23</f>
        <v>80000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</sheetData>
  <mergeCells count="12">
    <mergeCell ref="B2:J2"/>
    <mergeCell ref="C4:D4"/>
    <mergeCell ref="E4:F4"/>
    <mergeCell ref="J4:J5"/>
    <mergeCell ref="B26:I26"/>
    <mergeCell ref="B17:I17"/>
    <mergeCell ref="B16:I16"/>
    <mergeCell ref="B18:I18"/>
    <mergeCell ref="B4:B5"/>
    <mergeCell ref="B19:I19"/>
    <mergeCell ref="B20:I20"/>
    <mergeCell ref="G4:I4"/>
  </mergeCells>
  <pageMargins left="0.17" right="0.17" top="0.74803149606299213" bottom="0.7480314960629921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18.140625" customWidth="1"/>
    <col min="3" max="3" width="12.85546875" customWidth="1"/>
    <col min="4" max="5" width="11.85546875" customWidth="1"/>
    <col min="6" max="6" width="14.42578125" customWidth="1"/>
    <col min="7" max="7" width="12.85546875" customWidth="1"/>
    <col min="8" max="8" width="11.85546875" customWidth="1"/>
    <col min="9" max="9" width="14.5703125" customWidth="1"/>
    <col min="10" max="10" width="11.85546875" customWidth="1"/>
    <col min="11" max="11" width="17.85546875" customWidth="1"/>
    <col min="12" max="14" width="11.85546875" customWidth="1"/>
    <col min="15" max="15" width="18.85546875" customWidth="1"/>
    <col min="16" max="16" width="12.85546875" customWidth="1"/>
    <col min="17" max="18" width="11.85546875" customWidth="1"/>
    <col min="19" max="19" width="14.5703125" customWidth="1"/>
    <col min="20" max="20" width="11.85546875" customWidth="1"/>
    <col min="21" max="21" width="13.42578125" customWidth="1"/>
    <col min="22" max="26" width="11.42578125" customWidth="1"/>
  </cols>
  <sheetData>
    <row r="1" spans="1:26">
      <c r="A1" s="27"/>
      <c r="B1" s="27"/>
      <c r="C1" s="27"/>
      <c r="D1" s="27"/>
      <c r="E1" s="27"/>
      <c r="F1" s="27"/>
      <c r="G1" s="27"/>
      <c r="H1" s="27"/>
      <c r="I1" s="27"/>
      <c r="J1" s="356" t="s">
        <v>26</v>
      </c>
      <c r="K1" s="346"/>
      <c r="L1" s="347"/>
      <c r="M1" s="27"/>
      <c r="N1" s="356" t="s">
        <v>26</v>
      </c>
      <c r="O1" s="346"/>
      <c r="P1" s="34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>
      <c r="A2" s="345" t="s">
        <v>27</v>
      </c>
      <c r="B2" s="346"/>
      <c r="C2" s="347"/>
      <c r="D2" s="27"/>
      <c r="E2" s="348" t="s">
        <v>28</v>
      </c>
      <c r="F2" s="346"/>
      <c r="G2" s="347"/>
      <c r="H2" s="27"/>
      <c r="I2" s="27"/>
      <c r="J2" s="360" t="s">
        <v>29</v>
      </c>
      <c r="K2" s="358"/>
      <c r="L2" s="359"/>
      <c r="M2" s="27"/>
      <c r="N2" s="357" t="s">
        <v>30</v>
      </c>
      <c r="O2" s="358"/>
      <c r="P2" s="359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>
      <c r="A3" s="349" t="s">
        <v>31</v>
      </c>
      <c r="B3" s="31" t="s">
        <v>32</v>
      </c>
      <c r="C3" s="32">
        <f t="shared" ref="C3:C27" si="0">L3</f>
        <v>2271.0497423606162</v>
      </c>
      <c r="D3" s="27"/>
      <c r="E3" s="352" t="s">
        <v>31</v>
      </c>
      <c r="F3" s="31" t="s">
        <v>32</v>
      </c>
      <c r="G3" s="32">
        <f t="shared" ref="G3:G27" si="1">P3</f>
        <v>-1894.2926589794345</v>
      </c>
      <c r="H3" s="27"/>
      <c r="I3" s="27"/>
      <c r="J3" s="349" t="s">
        <v>31</v>
      </c>
      <c r="K3" s="31" t="s">
        <v>32</v>
      </c>
      <c r="L3" s="32">
        <v>2271.0497423606162</v>
      </c>
      <c r="M3" s="27"/>
      <c r="N3" s="349" t="s">
        <v>31</v>
      </c>
      <c r="O3" s="31" t="s">
        <v>32</v>
      </c>
      <c r="P3" s="32">
        <v>-1894.2926589794345</v>
      </c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>
      <c r="A4" s="350"/>
      <c r="B4" s="33" t="s">
        <v>33</v>
      </c>
      <c r="C4" s="34">
        <f t="shared" si="0"/>
        <v>258086.12240761981</v>
      </c>
      <c r="D4" s="27"/>
      <c r="E4" s="353"/>
      <c r="F4" s="33" t="s">
        <v>33</v>
      </c>
      <c r="G4" s="34">
        <f t="shared" si="1"/>
        <v>-89904.270960399022</v>
      </c>
      <c r="H4" s="27"/>
      <c r="I4" s="27"/>
      <c r="J4" s="350"/>
      <c r="K4" s="33" t="s">
        <v>33</v>
      </c>
      <c r="L4" s="34">
        <v>258086.12240761981</v>
      </c>
      <c r="M4" s="27"/>
      <c r="N4" s="350"/>
      <c r="O4" s="33" t="s">
        <v>33</v>
      </c>
      <c r="P4" s="34">
        <v>-89904.270960399022</v>
      </c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>
      <c r="A5" s="350"/>
      <c r="B5" s="33" t="s">
        <v>34</v>
      </c>
      <c r="C5" s="34">
        <f t="shared" si="0"/>
        <v>4395.1216111971471</v>
      </c>
      <c r="D5" s="27"/>
      <c r="E5" s="353"/>
      <c r="F5" s="33" t="s">
        <v>34</v>
      </c>
      <c r="G5" s="34">
        <f t="shared" si="1"/>
        <v>-1686.2282884073993</v>
      </c>
      <c r="H5" s="27"/>
      <c r="I5" s="27"/>
      <c r="J5" s="350"/>
      <c r="K5" s="33" t="s">
        <v>34</v>
      </c>
      <c r="L5" s="34">
        <v>4395.1216111971471</v>
      </c>
      <c r="M5" s="27"/>
      <c r="N5" s="350"/>
      <c r="O5" s="33" t="s">
        <v>34</v>
      </c>
      <c r="P5" s="34">
        <v>-1686.2282884073993</v>
      </c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>
      <c r="A6" s="350"/>
      <c r="B6" s="33" t="s">
        <v>35</v>
      </c>
      <c r="C6" s="34">
        <f t="shared" si="0"/>
        <v>52869.194395210892</v>
      </c>
      <c r="D6" s="27"/>
      <c r="E6" s="353"/>
      <c r="F6" s="33" t="s">
        <v>35</v>
      </c>
      <c r="G6" s="34">
        <f t="shared" si="1"/>
        <v>-18416.977767049091</v>
      </c>
      <c r="H6" s="27"/>
      <c r="I6" s="27"/>
      <c r="J6" s="350"/>
      <c r="K6" s="33" t="s">
        <v>35</v>
      </c>
      <c r="L6" s="34">
        <v>52869.194395210892</v>
      </c>
      <c r="M6" s="27"/>
      <c r="N6" s="350"/>
      <c r="O6" s="33" t="s">
        <v>35</v>
      </c>
      <c r="P6" s="34">
        <v>-18416.977767049091</v>
      </c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>
      <c r="A7" s="350"/>
      <c r="B7" s="33" t="s">
        <v>36</v>
      </c>
      <c r="C7" s="34">
        <f t="shared" si="0"/>
        <v>174263.03621164506</v>
      </c>
      <c r="D7" s="27"/>
      <c r="E7" s="353"/>
      <c r="F7" s="33" t="s">
        <v>36</v>
      </c>
      <c r="G7" s="34">
        <f t="shared" si="1"/>
        <v>-45285.849219204065</v>
      </c>
      <c r="H7" s="27"/>
      <c r="I7" s="27"/>
      <c r="J7" s="350"/>
      <c r="K7" s="33" t="s">
        <v>36</v>
      </c>
      <c r="L7" s="34">
        <v>174263.03621164506</v>
      </c>
      <c r="M7" s="27"/>
      <c r="N7" s="350"/>
      <c r="O7" s="33" t="s">
        <v>36</v>
      </c>
      <c r="P7" s="34">
        <v>-45285.849219204065</v>
      </c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>
      <c r="A8" s="350"/>
      <c r="B8" s="33" t="s">
        <v>37</v>
      </c>
      <c r="C8" s="34">
        <f t="shared" si="0"/>
        <v>1880.7716194221621</v>
      </c>
      <c r="D8" s="27"/>
      <c r="E8" s="353"/>
      <c r="F8" s="33" t="s">
        <v>37</v>
      </c>
      <c r="G8" s="34">
        <f t="shared" si="1"/>
        <v>-721.57509831442576</v>
      </c>
      <c r="H8" s="27"/>
      <c r="I8" s="27"/>
      <c r="J8" s="350"/>
      <c r="K8" s="33" t="s">
        <v>37</v>
      </c>
      <c r="L8" s="34">
        <v>1880.7716194221621</v>
      </c>
      <c r="M8" s="27"/>
      <c r="N8" s="350"/>
      <c r="O8" s="33" t="s">
        <v>37</v>
      </c>
      <c r="P8" s="34">
        <v>-721.57509831442576</v>
      </c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>
      <c r="A9" s="350"/>
      <c r="B9" s="33" t="s">
        <v>38</v>
      </c>
      <c r="C9" s="34">
        <f t="shared" si="0"/>
        <v>100948.25787851195</v>
      </c>
      <c r="D9" s="27"/>
      <c r="E9" s="353"/>
      <c r="F9" s="33" t="s">
        <v>38</v>
      </c>
      <c r="G9" s="34">
        <f t="shared" si="1"/>
        <v>-26233.487214218731</v>
      </c>
      <c r="H9" s="27"/>
      <c r="I9" s="27"/>
      <c r="J9" s="350"/>
      <c r="K9" s="33" t="s">
        <v>38</v>
      </c>
      <c r="L9" s="34">
        <v>100948.25787851195</v>
      </c>
      <c r="M9" s="27"/>
      <c r="N9" s="350"/>
      <c r="O9" s="33" t="s">
        <v>38</v>
      </c>
      <c r="P9" s="34">
        <v>-26233.487214218731</v>
      </c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>
      <c r="A10" s="350"/>
      <c r="B10" s="33" t="s">
        <v>39</v>
      </c>
      <c r="C10" s="34">
        <f t="shared" si="0"/>
        <v>531.31923122966509</v>
      </c>
      <c r="D10" s="27"/>
      <c r="E10" s="353"/>
      <c r="F10" s="33" t="s">
        <v>39</v>
      </c>
      <c r="G10" s="34">
        <f t="shared" si="1"/>
        <v>-281.69039010930896</v>
      </c>
      <c r="H10" s="27"/>
      <c r="I10" s="27"/>
      <c r="J10" s="350"/>
      <c r="K10" s="33" t="s">
        <v>39</v>
      </c>
      <c r="L10" s="34">
        <v>531.31923122966509</v>
      </c>
      <c r="M10" s="27"/>
      <c r="N10" s="350"/>
      <c r="O10" s="33" t="s">
        <v>39</v>
      </c>
      <c r="P10" s="34">
        <v>-281.69039010930896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>
      <c r="A11" s="350"/>
      <c r="B11" s="33" t="s">
        <v>40</v>
      </c>
      <c r="C11" s="34">
        <f t="shared" si="0"/>
        <v>936.63072937314178</v>
      </c>
      <c r="D11" s="27"/>
      <c r="E11" s="353"/>
      <c r="F11" s="33" t="s">
        <v>40</v>
      </c>
      <c r="G11" s="34">
        <f t="shared" si="1"/>
        <v>-496.57505325915832</v>
      </c>
      <c r="H11" s="27"/>
      <c r="I11" s="27"/>
      <c r="J11" s="350"/>
      <c r="K11" s="33" t="s">
        <v>40</v>
      </c>
      <c r="L11" s="34">
        <v>936.63072937314178</v>
      </c>
      <c r="M11" s="27"/>
      <c r="N11" s="350"/>
      <c r="O11" s="33" t="s">
        <v>40</v>
      </c>
      <c r="P11" s="34">
        <v>-496.57505325915832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>
      <c r="A12" s="350"/>
      <c r="B12" s="33" t="s">
        <v>41</v>
      </c>
      <c r="C12" s="34">
        <f t="shared" si="0"/>
        <v>170184.9927029832</v>
      </c>
      <c r="D12" s="27"/>
      <c r="E12" s="353"/>
      <c r="F12" s="33" t="s">
        <v>41</v>
      </c>
      <c r="G12" s="34">
        <f t="shared" si="1"/>
        <v>-120607.49945690935</v>
      </c>
      <c r="H12" s="27"/>
      <c r="I12" s="27"/>
      <c r="J12" s="350"/>
      <c r="K12" s="33" t="s">
        <v>41</v>
      </c>
      <c r="L12" s="34">
        <v>170184.9927029832</v>
      </c>
      <c r="M12" s="27"/>
      <c r="N12" s="350"/>
      <c r="O12" s="33" t="s">
        <v>41</v>
      </c>
      <c r="P12" s="34">
        <v>-120607.49945690935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>
      <c r="A13" s="350"/>
      <c r="B13" s="33" t="s">
        <v>42</v>
      </c>
      <c r="C13" s="34">
        <f t="shared" si="0"/>
        <v>174096.82784331249</v>
      </c>
      <c r="D13" s="27"/>
      <c r="E13" s="353"/>
      <c r="F13" s="33" t="s">
        <v>42</v>
      </c>
      <c r="G13" s="34">
        <f t="shared" si="1"/>
        <v>-123379.75714584783</v>
      </c>
      <c r="H13" s="27"/>
      <c r="I13" s="27"/>
      <c r="J13" s="350"/>
      <c r="K13" s="33" t="s">
        <v>42</v>
      </c>
      <c r="L13" s="34">
        <v>174096.82784331249</v>
      </c>
      <c r="M13" s="27"/>
      <c r="N13" s="350"/>
      <c r="O13" s="33" t="s">
        <v>42</v>
      </c>
      <c r="P13" s="34">
        <v>-123379.75714584783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>
      <c r="A14" s="350"/>
      <c r="B14" s="33" t="s">
        <v>43</v>
      </c>
      <c r="C14" s="34">
        <f t="shared" si="0"/>
        <v>30.411699339683214</v>
      </c>
      <c r="D14" s="27"/>
      <c r="E14" s="353"/>
      <c r="F14" s="33" t="s">
        <v>43</v>
      </c>
      <c r="G14" s="34">
        <f t="shared" si="1"/>
        <v>-3.6232342719779291</v>
      </c>
      <c r="H14" s="27"/>
      <c r="I14" s="27"/>
      <c r="J14" s="350"/>
      <c r="K14" s="33" t="s">
        <v>43</v>
      </c>
      <c r="L14" s="34">
        <v>30.411699339683214</v>
      </c>
      <c r="M14" s="27"/>
      <c r="N14" s="350"/>
      <c r="O14" s="33" t="s">
        <v>43</v>
      </c>
      <c r="P14" s="34">
        <v>-3.6232342719779291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>
      <c r="A15" s="351"/>
      <c r="B15" s="35" t="s">
        <v>44</v>
      </c>
      <c r="C15" s="36">
        <f t="shared" si="0"/>
        <v>40.537006296307204</v>
      </c>
      <c r="D15" s="27"/>
      <c r="E15" s="354"/>
      <c r="F15" s="35" t="s">
        <v>44</v>
      </c>
      <c r="G15" s="36">
        <f t="shared" si="1"/>
        <v>-4.829558153118815</v>
      </c>
      <c r="H15" s="27"/>
      <c r="I15" s="27"/>
      <c r="J15" s="351"/>
      <c r="K15" s="33" t="s">
        <v>44</v>
      </c>
      <c r="L15" s="34">
        <v>40.537006296307204</v>
      </c>
      <c r="M15" s="27"/>
      <c r="N15" s="351"/>
      <c r="O15" s="33" t="s">
        <v>44</v>
      </c>
      <c r="P15" s="34">
        <v>-4.829558153118815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>
      <c r="A16" s="349" t="s">
        <v>45</v>
      </c>
      <c r="B16" s="37" t="s">
        <v>46</v>
      </c>
      <c r="C16" s="38">
        <f t="shared" si="0"/>
        <v>117963.37418409156</v>
      </c>
      <c r="D16" s="39"/>
      <c r="E16" s="355" t="s">
        <v>45</v>
      </c>
      <c r="F16" s="40" t="s">
        <v>46</v>
      </c>
      <c r="G16" s="41">
        <f t="shared" si="1"/>
        <v>-14725.653758504222</v>
      </c>
      <c r="H16" s="39"/>
      <c r="I16" s="39"/>
      <c r="J16" s="355" t="s">
        <v>45</v>
      </c>
      <c r="K16" s="40" t="s">
        <v>46</v>
      </c>
      <c r="L16" s="41">
        <v>117963.37418409156</v>
      </c>
      <c r="M16" s="39"/>
      <c r="N16" s="355" t="s">
        <v>45</v>
      </c>
      <c r="O16" s="40" t="s">
        <v>46</v>
      </c>
      <c r="P16" s="41">
        <v>-14725.653758504222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>
      <c r="A17" s="350"/>
      <c r="B17" s="37" t="s">
        <v>47</v>
      </c>
      <c r="C17" s="38">
        <f t="shared" si="0"/>
        <v>9811.9447901392832</v>
      </c>
      <c r="D17" s="39"/>
      <c r="E17" s="350"/>
      <c r="F17" s="37" t="s">
        <v>47</v>
      </c>
      <c r="G17" s="38">
        <f t="shared" si="1"/>
        <v>-8284.0731940002606</v>
      </c>
      <c r="H17" s="39"/>
      <c r="I17" s="39"/>
      <c r="J17" s="350"/>
      <c r="K17" s="37" t="s">
        <v>47</v>
      </c>
      <c r="L17" s="38">
        <v>9811.9447901392832</v>
      </c>
      <c r="M17" s="39"/>
      <c r="N17" s="350"/>
      <c r="O17" s="37" t="s">
        <v>47</v>
      </c>
      <c r="P17" s="38">
        <v>-8284.0731940002606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>
      <c r="A18" s="350"/>
      <c r="B18" s="37" t="s">
        <v>48</v>
      </c>
      <c r="C18" s="38">
        <f t="shared" si="0"/>
        <v>6697.71249308196</v>
      </c>
      <c r="D18" s="39"/>
      <c r="E18" s="350"/>
      <c r="F18" s="37" t="s">
        <v>48</v>
      </c>
      <c r="G18" s="38">
        <f t="shared" si="1"/>
        <v>-4429.097266128143</v>
      </c>
      <c r="H18" s="39"/>
      <c r="I18" s="39"/>
      <c r="J18" s="350"/>
      <c r="K18" s="37" t="s">
        <v>48</v>
      </c>
      <c r="L18" s="38">
        <v>6697.71249308196</v>
      </c>
      <c r="M18" s="39"/>
      <c r="N18" s="350"/>
      <c r="O18" s="37" t="s">
        <v>48</v>
      </c>
      <c r="P18" s="38">
        <v>-4429.097266128143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>
      <c r="A19" s="350"/>
      <c r="B19" s="37" t="s">
        <v>49</v>
      </c>
      <c r="C19" s="38">
        <f t="shared" si="0"/>
        <v>2417.9782367399403</v>
      </c>
      <c r="D19" s="39"/>
      <c r="E19" s="350"/>
      <c r="F19" s="37" t="s">
        <v>49</v>
      </c>
      <c r="G19" s="38">
        <f t="shared" si="1"/>
        <v>-264.30655780440071</v>
      </c>
      <c r="H19" s="39"/>
      <c r="I19" s="39"/>
      <c r="J19" s="350"/>
      <c r="K19" s="37" t="s">
        <v>49</v>
      </c>
      <c r="L19" s="38">
        <v>2417.9782367399403</v>
      </c>
      <c r="M19" s="39"/>
      <c r="N19" s="350"/>
      <c r="O19" s="37" t="s">
        <v>49</v>
      </c>
      <c r="P19" s="38">
        <v>-264.30655780440071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>
      <c r="A20" s="350"/>
      <c r="B20" s="37" t="s">
        <v>50</v>
      </c>
      <c r="C20" s="38">
        <f t="shared" si="0"/>
        <v>177.43390520836365</v>
      </c>
      <c r="D20" s="39"/>
      <c r="E20" s="350"/>
      <c r="F20" s="37" t="s">
        <v>50</v>
      </c>
      <c r="G20" s="38">
        <f t="shared" si="1"/>
        <v>-80.32613913714799</v>
      </c>
      <c r="H20" s="39"/>
      <c r="I20" s="39"/>
      <c r="J20" s="350"/>
      <c r="K20" s="37" t="s">
        <v>50</v>
      </c>
      <c r="L20" s="38">
        <v>177.43390520836365</v>
      </c>
      <c r="M20" s="39"/>
      <c r="N20" s="350"/>
      <c r="O20" s="37" t="s">
        <v>50</v>
      </c>
      <c r="P20" s="38">
        <v>-80.32613913714799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>
      <c r="A21" s="350"/>
      <c r="B21" s="37" t="s">
        <v>51</v>
      </c>
      <c r="C21" s="38">
        <f t="shared" si="0"/>
        <v>3117.0652446822196</v>
      </c>
      <c r="D21" s="39"/>
      <c r="E21" s="350"/>
      <c r="F21" s="37" t="s">
        <v>51</v>
      </c>
      <c r="G21" s="38">
        <f t="shared" si="1"/>
        <v>-1185.6906838724697</v>
      </c>
      <c r="H21" s="39"/>
      <c r="I21" s="39"/>
      <c r="J21" s="350"/>
      <c r="K21" s="37" t="s">
        <v>51</v>
      </c>
      <c r="L21" s="38">
        <v>3117.0652446822196</v>
      </c>
      <c r="M21" s="39"/>
      <c r="N21" s="350"/>
      <c r="O21" s="37" t="s">
        <v>51</v>
      </c>
      <c r="P21" s="38">
        <v>-1185.6906838724697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>
      <c r="A22" s="350"/>
      <c r="B22" s="37" t="s">
        <v>52</v>
      </c>
      <c r="C22" s="38">
        <f t="shared" si="0"/>
        <v>309.87972196942957</v>
      </c>
      <c r="D22" s="39"/>
      <c r="E22" s="350"/>
      <c r="F22" s="37" t="s">
        <v>52</v>
      </c>
      <c r="G22" s="38">
        <f t="shared" si="1"/>
        <v>-194.42512062861579</v>
      </c>
      <c r="H22" s="39"/>
      <c r="I22" s="39"/>
      <c r="J22" s="350"/>
      <c r="K22" s="37" t="s">
        <v>52</v>
      </c>
      <c r="L22" s="38">
        <v>309.87972196942957</v>
      </c>
      <c r="M22" s="39"/>
      <c r="N22" s="350"/>
      <c r="O22" s="37" t="s">
        <v>52</v>
      </c>
      <c r="P22" s="38">
        <v>-194.42512062861579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>
      <c r="A23" s="350"/>
      <c r="B23" s="37" t="s">
        <v>53</v>
      </c>
      <c r="C23" s="38">
        <f t="shared" si="0"/>
        <v>178.82456109828544</v>
      </c>
      <c r="D23" s="39"/>
      <c r="E23" s="350"/>
      <c r="F23" s="37" t="s">
        <v>53</v>
      </c>
      <c r="G23" s="38">
        <f t="shared" si="1"/>
        <v>-19.58394049628091</v>
      </c>
      <c r="H23" s="39"/>
      <c r="I23" s="39"/>
      <c r="J23" s="350"/>
      <c r="K23" s="37" t="s">
        <v>53</v>
      </c>
      <c r="L23" s="38">
        <v>178.82456109828544</v>
      </c>
      <c r="M23" s="39"/>
      <c r="N23" s="350"/>
      <c r="O23" s="37" t="s">
        <v>53</v>
      </c>
      <c r="P23" s="38">
        <v>-19.58394049628091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>
      <c r="A24" s="350"/>
      <c r="B24" s="37" t="s">
        <v>54</v>
      </c>
      <c r="C24" s="38">
        <f t="shared" si="0"/>
        <v>53.716715064737791</v>
      </c>
      <c r="D24" s="39"/>
      <c r="E24" s="350"/>
      <c r="F24" s="37" t="s">
        <v>54</v>
      </c>
      <c r="G24" s="38">
        <f t="shared" si="1"/>
        <v>-6.5553884463080774</v>
      </c>
      <c r="H24" s="39"/>
      <c r="I24" s="39"/>
      <c r="J24" s="350"/>
      <c r="K24" s="37" t="s">
        <v>54</v>
      </c>
      <c r="L24" s="38">
        <v>53.716715064737791</v>
      </c>
      <c r="M24" s="39"/>
      <c r="N24" s="350"/>
      <c r="O24" s="37" t="s">
        <v>54</v>
      </c>
      <c r="P24" s="38">
        <v>-6.5553884463080774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>
      <c r="A25" s="350"/>
      <c r="B25" s="37" t="s">
        <v>55</v>
      </c>
      <c r="C25" s="38">
        <f t="shared" si="0"/>
        <v>134.54033565007958</v>
      </c>
      <c r="D25" s="39"/>
      <c r="E25" s="350"/>
      <c r="F25" s="37" t="s">
        <v>55</v>
      </c>
      <c r="G25" s="38">
        <f t="shared" si="1"/>
        <v>-76.249242303004905</v>
      </c>
      <c r="H25" s="39"/>
      <c r="I25" s="39"/>
      <c r="J25" s="350"/>
      <c r="K25" s="37" t="s">
        <v>55</v>
      </c>
      <c r="L25" s="38">
        <v>134.54033565007958</v>
      </c>
      <c r="M25" s="39"/>
      <c r="N25" s="350"/>
      <c r="O25" s="37" t="s">
        <v>55</v>
      </c>
      <c r="P25" s="38">
        <v>-76.249242303004905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>
      <c r="A26" s="350"/>
      <c r="B26" s="37" t="s">
        <v>56</v>
      </c>
      <c r="C26" s="38">
        <f t="shared" si="0"/>
        <v>37.995955064153762</v>
      </c>
      <c r="D26" s="39"/>
      <c r="E26" s="350"/>
      <c r="F26" s="37" t="s">
        <v>56</v>
      </c>
      <c r="G26" s="38">
        <f t="shared" si="1"/>
        <v>-20.183397315362512</v>
      </c>
      <c r="H26" s="39"/>
      <c r="I26" s="39"/>
      <c r="J26" s="350"/>
      <c r="K26" s="37" t="s">
        <v>56</v>
      </c>
      <c r="L26" s="38">
        <v>37.995955064153762</v>
      </c>
      <c r="M26" s="39"/>
      <c r="N26" s="350"/>
      <c r="O26" s="37" t="s">
        <v>56</v>
      </c>
      <c r="P26" s="38">
        <v>-20.183397315362512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>
      <c r="A27" s="351"/>
      <c r="B27" s="42" t="s">
        <v>57</v>
      </c>
      <c r="C27" s="43">
        <f t="shared" si="0"/>
        <v>313.23613453433722</v>
      </c>
      <c r="D27" s="39"/>
      <c r="E27" s="351"/>
      <c r="F27" s="42" t="s">
        <v>57</v>
      </c>
      <c r="G27" s="43">
        <f t="shared" si="1"/>
        <v>-33.994039564776855</v>
      </c>
      <c r="H27" s="39"/>
      <c r="I27" s="39"/>
      <c r="J27" s="351"/>
      <c r="K27" s="44" t="s">
        <v>57</v>
      </c>
      <c r="L27" s="43">
        <v>313.23613453433722</v>
      </c>
      <c r="M27" s="39"/>
      <c r="N27" s="351"/>
      <c r="O27" s="44" t="s">
        <v>57</v>
      </c>
      <c r="P27" s="43">
        <v>-33.994039564776855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4">
    <mergeCell ref="J1:L1"/>
    <mergeCell ref="N1:P1"/>
    <mergeCell ref="N2:P2"/>
    <mergeCell ref="N3:N15"/>
    <mergeCell ref="N16:N27"/>
    <mergeCell ref="J3:J15"/>
    <mergeCell ref="J16:J27"/>
    <mergeCell ref="J2:L2"/>
    <mergeCell ref="A2:C2"/>
    <mergeCell ref="E2:G2"/>
    <mergeCell ref="A3:A15"/>
    <mergeCell ref="E3:E15"/>
    <mergeCell ref="A16:A27"/>
    <mergeCell ref="E16:E2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4" width="13.85546875" customWidth="1"/>
    <col min="5" max="8" width="11.42578125" customWidth="1"/>
    <col min="9" max="11" width="11.85546875" customWidth="1"/>
    <col min="12" max="26" width="11.42578125" customWidth="1"/>
  </cols>
  <sheetData>
    <row r="1" spans="1:26" ht="23.25" customHeight="1">
      <c r="A1" s="45" t="s">
        <v>1</v>
      </c>
      <c r="B1" s="46" t="s">
        <v>58</v>
      </c>
      <c r="C1" s="47" t="s">
        <v>3</v>
      </c>
      <c r="D1" s="48" t="s">
        <v>59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>
      <c r="A2" s="49" t="s">
        <v>60</v>
      </c>
      <c r="B2" s="49" t="s">
        <v>61</v>
      </c>
      <c r="C2" s="49">
        <v>71349.891000000003</v>
      </c>
      <c r="D2" s="50">
        <v>98980.96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>
      <c r="A3" s="49" t="s">
        <v>60</v>
      </c>
      <c r="B3" s="49" t="s">
        <v>62</v>
      </c>
      <c r="C3" s="49">
        <v>387132.62199999997</v>
      </c>
      <c r="D3" s="50">
        <v>537054.18999999994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>
      <c r="A4" s="49" t="s">
        <v>60</v>
      </c>
      <c r="B4" s="49" t="s">
        <v>63</v>
      </c>
      <c r="C4" s="49">
        <v>309800.16600000003</v>
      </c>
      <c r="D4" s="50">
        <v>429773.85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>
      <c r="A5" s="49" t="s">
        <v>60</v>
      </c>
      <c r="B5" s="49" t="s">
        <v>64</v>
      </c>
      <c r="C5" s="49">
        <v>747.38800000000003</v>
      </c>
      <c r="D5" s="50">
        <v>1036.82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>
      <c r="A6" s="49" t="s">
        <v>60</v>
      </c>
      <c r="B6" s="49" t="s">
        <v>65</v>
      </c>
      <c r="C6" s="49">
        <v>65.346999999999994</v>
      </c>
      <c r="D6" s="50">
        <v>90.65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>
      <c r="A7" s="49" t="s">
        <v>60</v>
      </c>
      <c r="B7" s="49" t="s">
        <v>66</v>
      </c>
      <c r="C7" s="49">
        <v>9.9139999999999997</v>
      </c>
      <c r="D7" s="50">
        <v>13.75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>
      <c r="A8" s="49" t="s">
        <v>60</v>
      </c>
      <c r="B8" s="49" t="s">
        <v>67</v>
      </c>
      <c r="C8" s="49">
        <v>7.7430000000000003</v>
      </c>
      <c r="D8" s="50">
        <v>10.74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>
      <c r="A9" s="49" t="s">
        <v>60</v>
      </c>
      <c r="B9" s="49" t="s">
        <v>68</v>
      </c>
      <c r="C9" s="49">
        <v>166.16200000000001</v>
      </c>
      <c r="D9" s="50">
        <v>230.51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>
      <c r="A10" s="49" t="s">
        <v>60</v>
      </c>
      <c r="B10" s="49" t="s">
        <v>69</v>
      </c>
      <c r="C10" s="49">
        <v>1059.9480000000001</v>
      </c>
      <c r="D10" s="50">
        <v>1470.43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>
      <c r="A11" s="49" t="s">
        <v>60</v>
      </c>
      <c r="B11" s="49" t="s">
        <v>70</v>
      </c>
      <c r="C11" s="49">
        <v>1.0999999999999999E-2</v>
      </c>
      <c r="D11" s="50">
        <v>0.02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>
      <c r="A12" s="49" t="s">
        <v>60</v>
      </c>
      <c r="B12" s="49" t="s">
        <v>71</v>
      </c>
      <c r="C12" s="49">
        <v>8.5999999999999993E-2</v>
      </c>
      <c r="D12" s="50">
        <v>0.12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>
      <c r="A13" s="49" t="s">
        <v>60</v>
      </c>
      <c r="B13" s="49" t="s">
        <v>72</v>
      </c>
      <c r="C13" s="49">
        <v>14.856</v>
      </c>
      <c r="D13" s="50">
        <v>20.61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>
      <c r="A14" s="49" t="s">
        <v>60</v>
      </c>
      <c r="B14" s="49" t="s">
        <v>73</v>
      </c>
      <c r="C14" s="49">
        <v>11.86</v>
      </c>
      <c r="D14" s="50">
        <v>16.45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>
      <c r="A15" s="49" t="s">
        <v>60</v>
      </c>
      <c r="B15" s="49" t="s">
        <v>74</v>
      </c>
      <c r="C15" s="49">
        <v>1.661</v>
      </c>
      <c r="D15" s="50">
        <v>2.2999999999999998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>
      <c r="A16" s="49" t="s">
        <v>60</v>
      </c>
      <c r="B16" s="49" t="s">
        <v>75</v>
      </c>
      <c r="C16" s="49">
        <v>1.2E-2</v>
      </c>
      <c r="D16" s="50">
        <v>0.02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>
      <c r="A17" s="49" t="s">
        <v>60</v>
      </c>
      <c r="B17" s="49" t="s">
        <v>76</v>
      </c>
      <c r="C17" s="49">
        <v>0.32</v>
      </c>
      <c r="D17" s="50">
        <v>0.44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>
      <c r="A18" s="49" t="s">
        <v>60</v>
      </c>
      <c r="B18" s="49" t="s">
        <v>77</v>
      </c>
      <c r="C18" s="49">
        <v>8.9999999999999993E-3</v>
      </c>
      <c r="D18" s="50">
        <v>0.01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>
      <c r="A19" s="49" t="s">
        <v>60</v>
      </c>
      <c r="B19" s="49" t="s">
        <v>78</v>
      </c>
      <c r="C19" s="49">
        <v>238.43700000000001</v>
      </c>
      <c r="D19" s="50">
        <v>330.77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>
      <c r="A20" s="49" t="s">
        <v>60</v>
      </c>
      <c r="B20" s="49" t="s">
        <v>79</v>
      </c>
      <c r="C20" s="49">
        <v>9.2840000000000007</v>
      </c>
      <c r="D20" s="50">
        <v>12.88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>
      <c r="A21" s="49" t="s">
        <v>60</v>
      </c>
      <c r="B21" s="49" t="s">
        <v>80</v>
      </c>
      <c r="C21" s="49">
        <v>9.52</v>
      </c>
      <c r="D21" s="50">
        <v>13.21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>
      <c r="A22" s="49" t="s">
        <v>60</v>
      </c>
      <c r="B22" s="49" t="s">
        <v>81</v>
      </c>
      <c r="C22" s="49">
        <v>8.2569999999999997</v>
      </c>
      <c r="D22" s="50">
        <v>11.45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>
      <c r="A23" s="49" t="s">
        <v>60</v>
      </c>
      <c r="B23" s="49" t="s">
        <v>82</v>
      </c>
      <c r="C23" s="49">
        <v>3709.3670000000002</v>
      </c>
      <c r="D23" s="50">
        <v>5145.8599999999997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>
      <c r="A24" s="49" t="s">
        <v>60</v>
      </c>
      <c r="B24" s="49" t="s">
        <v>83</v>
      </c>
      <c r="C24" s="49">
        <v>126.52</v>
      </c>
      <c r="D24" s="50">
        <v>175.52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>
      <c r="A25" s="49" t="s">
        <v>60</v>
      </c>
      <c r="B25" s="49" t="s">
        <v>84</v>
      </c>
      <c r="C25" s="49">
        <v>125.268</v>
      </c>
      <c r="D25" s="50">
        <v>173.78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>
      <c r="A26" s="49" t="s">
        <v>60</v>
      </c>
      <c r="B26" s="49" t="s">
        <v>85</v>
      </c>
      <c r="C26" s="49">
        <v>0.53500000000000003</v>
      </c>
      <c r="D26" s="50">
        <v>0.74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>
      <c r="A27" s="49" t="s">
        <v>60</v>
      </c>
      <c r="B27" s="49" t="s">
        <v>86</v>
      </c>
      <c r="C27" s="49">
        <v>0.38800000000000001</v>
      </c>
      <c r="D27" s="50">
        <v>0.54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>
      <c r="A28" s="49" t="s">
        <v>60</v>
      </c>
      <c r="B28" s="49" t="s">
        <v>87</v>
      </c>
      <c r="C28" s="49">
        <v>7.4379999999999997</v>
      </c>
      <c r="D28" s="50">
        <v>10.32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>
      <c r="A29" s="49" t="s">
        <v>60</v>
      </c>
      <c r="B29" s="49" t="s">
        <v>88</v>
      </c>
      <c r="C29" s="49">
        <v>12.567</v>
      </c>
      <c r="D29" s="50">
        <v>17.43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>
      <c r="A30" s="49" t="s">
        <v>60</v>
      </c>
      <c r="B30" s="49" t="s">
        <v>89</v>
      </c>
      <c r="C30" s="49">
        <v>51.555999999999997</v>
      </c>
      <c r="D30" s="50">
        <v>71.52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>
      <c r="A31" s="49" t="s">
        <v>60</v>
      </c>
      <c r="B31" s="49" t="s">
        <v>90</v>
      </c>
      <c r="C31" s="49">
        <v>105.56699999999999</v>
      </c>
      <c r="D31" s="50">
        <v>146.44999999999999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>
      <c r="A32" s="49" t="s">
        <v>60</v>
      </c>
      <c r="B32" s="49" t="s">
        <v>91</v>
      </c>
      <c r="C32" s="49">
        <v>671.43399999999997</v>
      </c>
      <c r="D32" s="50">
        <v>931.45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>
      <c r="A33" s="49" t="s">
        <v>60</v>
      </c>
      <c r="B33" s="49" t="s">
        <v>92</v>
      </c>
      <c r="C33" s="49">
        <v>122.018</v>
      </c>
      <c r="D33" s="50">
        <v>169.27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>
      <c r="A34" s="49" t="s">
        <v>60</v>
      </c>
      <c r="B34" s="49" t="s">
        <v>93</v>
      </c>
      <c r="C34" s="49">
        <v>3873.2860000000001</v>
      </c>
      <c r="D34" s="50">
        <v>5373.26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>
      <c r="A35" s="49" t="s">
        <v>60</v>
      </c>
      <c r="B35" s="49" t="s">
        <v>94</v>
      </c>
      <c r="C35" s="49">
        <v>87.328999999999994</v>
      </c>
      <c r="D35" s="50">
        <v>121.15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>
      <c r="A36" s="49" t="s">
        <v>60</v>
      </c>
      <c r="B36" s="49" t="s">
        <v>95</v>
      </c>
      <c r="C36" s="49">
        <v>1146.9770000000001</v>
      </c>
      <c r="D36" s="50">
        <v>1591.16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>
      <c r="A37" s="49" t="s">
        <v>60</v>
      </c>
      <c r="B37" s="49" t="s">
        <v>96</v>
      </c>
      <c r="C37" s="49">
        <v>11849.561</v>
      </c>
      <c r="D37" s="50">
        <v>16438.439999999999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>
      <c r="A38" s="49" t="s">
        <v>60</v>
      </c>
      <c r="B38" s="49" t="s">
        <v>97</v>
      </c>
      <c r="C38" s="49">
        <v>425.51900000000001</v>
      </c>
      <c r="D38" s="50">
        <v>590.30999999999995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>
      <c r="A39" s="49" t="s">
        <v>60</v>
      </c>
      <c r="B39" s="49" t="s">
        <v>98</v>
      </c>
      <c r="C39" s="49">
        <v>188.68299999999999</v>
      </c>
      <c r="D39" s="50">
        <v>261.75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>
      <c r="A40" s="49" t="s">
        <v>60</v>
      </c>
      <c r="B40" s="49" t="s">
        <v>99</v>
      </c>
      <c r="C40" s="49">
        <v>2271.4789999999998</v>
      </c>
      <c r="D40" s="50">
        <v>3151.14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>
      <c r="A41" s="49" t="s">
        <v>60</v>
      </c>
      <c r="B41" s="49" t="s">
        <v>100</v>
      </c>
      <c r="C41" s="49">
        <v>229.62100000000001</v>
      </c>
      <c r="D41" s="50">
        <v>318.54000000000002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>
      <c r="A42" s="49" t="s">
        <v>60</v>
      </c>
      <c r="B42" s="49" t="s">
        <v>101</v>
      </c>
      <c r="C42" s="49">
        <v>1799.9269999999999</v>
      </c>
      <c r="D42" s="50">
        <v>2496.9699999999998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>
      <c r="A43" s="49" t="s">
        <v>60</v>
      </c>
      <c r="B43" s="49" t="s">
        <v>102</v>
      </c>
      <c r="C43" s="49">
        <v>656.14400000000001</v>
      </c>
      <c r="D43" s="50">
        <v>910.24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>
      <c r="A44" s="49" t="s">
        <v>60</v>
      </c>
      <c r="B44" s="49" t="s">
        <v>103</v>
      </c>
      <c r="C44" s="49">
        <v>211.071</v>
      </c>
      <c r="D44" s="50">
        <v>292.81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>
      <c r="A45" s="49" t="s">
        <v>60</v>
      </c>
      <c r="B45" s="49" t="s">
        <v>104</v>
      </c>
      <c r="C45" s="49">
        <v>538.13400000000001</v>
      </c>
      <c r="D45" s="50">
        <v>746.53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>
      <c r="A46" s="49" t="s">
        <v>60</v>
      </c>
      <c r="B46" s="49" t="s">
        <v>105</v>
      </c>
      <c r="C46" s="49">
        <v>491.28699999999998</v>
      </c>
      <c r="D46" s="50">
        <v>681.54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>
      <c r="A47" s="49" t="s">
        <v>60</v>
      </c>
      <c r="B47" s="49" t="s">
        <v>106</v>
      </c>
      <c r="C47" s="49">
        <v>591.64400000000001</v>
      </c>
      <c r="D47" s="50">
        <v>820.76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>
      <c r="A48" s="49" t="s">
        <v>60</v>
      </c>
      <c r="B48" s="49" t="s">
        <v>107</v>
      </c>
      <c r="C48" s="49">
        <v>1067.152</v>
      </c>
      <c r="D48" s="50">
        <v>1480.42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>
      <c r="A49" s="49" t="s">
        <v>60</v>
      </c>
      <c r="B49" s="49" t="s">
        <v>108</v>
      </c>
      <c r="C49" s="49">
        <v>306.58199999999999</v>
      </c>
      <c r="D49" s="50">
        <v>425.31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>
      <c r="A50" s="49" t="s">
        <v>60</v>
      </c>
      <c r="B50" s="49" t="s">
        <v>109</v>
      </c>
      <c r="C50" s="49">
        <v>571.79999999999995</v>
      </c>
      <c r="D50" s="50">
        <v>793.24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>
      <c r="A51" s="49" t="s">
        <v>60</v>
      </c>
      <c r="B51" s="49" t="s">
        <v>110</v>
      </c>
      <c r="C51" s="49">
        <v>673.00800000000004</v>
      </c>
      <c r="D51" s="50">
        <v>933.64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>
      <c r="A52" s="49" t="s">
        <v>60</v>
      </c>
      <c r="B52" s="49" t="s">
        <v>111</v>
      </c>
      <c r="C52" s="49">
        <v>198.29900000000001</v>
      </c>
      <c r="D52" s="50">
        <v>275.08999999999997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>
      <c r="A53" s="49" t="s">
        <v>60</v>
      </c>
      <c r="B53" s="49" t="s">
        <v>112</v>
      </c>
      <c r="C53" s="49">
        <v>346.25299999999999</v>
      </c>
      <c r="D53" s="50">
        <v>480.34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>
      <c r="A54" s="49" t="s">
        <v>60</v>
      </c>
      <c r="B54" s="49" t="s">
        <v>113</v>
      </c>
      <c r="C54" s="49">
        <v>4604.9759999999997</v>
      </c>
      <c r="D54" s="50">
        <v>6388.31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>
      <c r="A55" s="49" t="s">
        <v>60</v>
      </c>
      <c r="B55" s="49" t="s">
        <v>114</v>
      </c>
      <c r="C55" s="49">
        <v>626.19399999999996</v>
      </c>
      <c r="D55" s="50">
        <v>868.69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>
      <c r="A56" s="49" t="s">
        <v>60</v>
      </c>
      <c r="B56" s="49" t="s">
        <v>115</v>
      </c>
      <c r="C56" s="49">
        <v>185.678</v>
      </c>
      <c r="D56" s="50">
        <v>257.58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>
      <c r="A57" s="49" t="s">
        <v>60</v>
      </c>
      <c r="B57" s="49" t="s">
        <v>116</v>
      </c>
      <c r="C57" s="49">
        <v>355.27300000000002</v>
      </c>
      <c r="D57" s="50">
        <v>492.86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>
      <c r="A58" s="49" t="s">
        <v>60</v>
      </c>
      <c r="B58" s="49" t="s">
        <v>117</v>
      </c>
      <c r="C58" s="49">
        <v>1066.3820000000001</v>
      </c>
      <c r="D58" s="50">
        <v>1479.35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>
      <c r="A59" s="49" t="s">
        <v>60</v>
      </c>
      <c r="B59" s="49" t="s">
        <v>118</v>
      </c>
      <c r="C59" s="49">
        <v>2730.1779999999999</v>
      </c>
      <c r="D59" s="50">
        <v>3787.47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>
      <c r="A60" s="49" t="s">
        <v>60</v>
      </c>
      <c r="B60" s="49" t="s">
        <v>119</v>
      </c>
      <c r="C60" s="49">
        <v>2297.4409999999998</v>
      </c>
      <c r="D60" s="50">
        <v>3187.15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>
      <c r="A61" s="49" t="s">
        <v>60</v>
      </c>
      <c r="B61" s="49" t="s">
        <v>120</v>
      </c>
      <c r="C61" s="49">
        <v>213.334</v>
      </c>
      <c r="D61" s="50">
        <v>295.95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>
      <c r="A62" s="49" t="s">
        <v>60</v>
      </c>
      <c r="B62" s="49" t="s">
        <v>121</v>
      </c>
      <c r="C62" s="49">
        <v>178.959</v>
      </c>
      <c r="D62" s="50">
        <v>248.26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>
      <c r="A63" s="49" t="s">
        <v>60</v>
      </c>
      <c r="B63" s="49" t="s">
        <v>122</v>
      </c>
      <c r="C63" s="49">
        <v>150.26</v>
      </c>
      <c r="D63" s="50">
        <v>208.45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>
      <c r="A64" s="49" t="s">
        <v>60</v>
      </c>
      <c r="B64" s="49" t="s">
        <v>123</v>
      </c>
      <c r="C64" s="49">
        <v>161.27500000000001</v>
      </c>
      <c r="D64" s="50">
        <v>223.73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>
      <c r="A65" s="49" t="s">
        <v>60</v>
      </c>
      <c r="B65" s="49" t="s">
        <v>124</v>
      </c>
      <c r="C65" s="49">
        <v>153.68199999999999</v>
      </c>
      <c r="D65" s="50">
        <v>213.2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>
      <c r="A66" s="49" t="s">
        <v>60</v>
      </c>
      <c r="B66" s="49" t="s">
        <v>125</v>
      </c>
      <c r="C66" s="49">
        <v>176.58600000000001</v>
      </c>
      <c r="D66" s="50">
        <v>244.97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 t="s">
        <v>60</v>
      </c>
      <c r="B67" s="49" t="s">
        <v>126</v>
      </c>
      <c r="C67" s="49">
        <v>112.24299999999999</v>
      </c>
      <c r="D67" s="50">
        <v>155.71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 t="s">
        <v>60</v>
      </c>
      <c r="B68" s="49" t="s">
        <v>127</v>
      </c>
      <c r="C68" s="49">
        <v>155.33099999999999</v>
      </c>
      <c r="D68" s="50">
        <v>215.48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 t="s">
        <v>60</v>
      </c>
      <c r="B69" s="49" t="s">
        <v>128</v>
      </c>
      <c r="C69" s="49">
        <v>200.20699999999999</v>
      </c>
      <c r="D69" s="50">
        <v>277.74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>
      <c r="A70" s="49" t="s">
        <v>60</v>
      </c>
      <c r="B70" s="49" t="s">
        <v>129</v>
      </c>
      <c r="C70" s="49">
        <v>226.86099999999999</v>
      </c>
      <c r="D70" s="50">
        <v>314.72000000000003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>
      <c r="A71" s="49" t="s">
        <v>60</v>
      </c>
      <c r="B71" s="49" t="s">
        <v>130</v>
      </c>
      <c r="C71" s="49">
        <v>131.37700000000001</v>
      </c>
      <c r="D71" s="50">
        <v>182.25</v>
      </c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>
      <c r="A72" s="49" t="s">
        <v>60</v>
      </c>
      <c r="B72" s="49" t="s">
        <v>131</v>
      </c>
      <c r="C72" s="49">
        <v>142.923</v>
      </c>
      <c r="D72" s="50">
        <v>198.27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>
      <c r="A73" s="49" t="s">
        <v>60</v>
      </c>
      <c r="B73" s="49" t="s">
        <v>132</v>
      </c>
      <c r="C73" s="49">
        <v>182.34100000000001</v>
      </c>
      <c r="D73" s="50">
        <v>252.95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>
      <c r="A74" s="49" t="s">
        <v>60</v>
      </c>
      <c r="B74" s="49" t="s">
        <v>133</v>
      </c>
      <c r="C74" s="49">
        <v>164.92099999999999</v>
      </c>
      <c r="D74" s="50">
        <v>228.79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>
      <c r="A75" s="49" t="s">
        <v>60</v>
      </c>
      <c r="B75" s="49" t="s">
        <v>134</v>
      </c>
      <c r="C75" s="49">
        <v>159.16999999999999</v>
      </c>
      <c r="D75" s="50">
        <v>220.81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>
      <c r="A76" s="49" t="s">
        <v>60</v>
      </c>
      <c r="B76" s="49" t="s">
        <v>135</v>
      </c>
      <c r="C76" s="49">
        <v>251.17500000000001</v>
      </c>
      <c r="D76" s="50">
        <v>348.45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>
      <c r="A77" s="49" t="s">
        <v>60</v>
      </c>
      <c r="B77" s="49" t="s">
        <v>136</v>
      </c>
      <c r="C77" s="49">
        <v>200.65600000000001</v>
      </c>
      <c r="D77" s="50">
        <v>278.36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>
      <c r="A78" s="49" t="s">
        <v>60</v>
      </c>
      <c r="B78" s="49" t="s">
        <v>137</v>
      </c>
      <c r="C78" s="49">
        <v>242.88399999999999</v>
      </c>
      <c r="D78" s="50">
        <v>336.94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>
      <c r="A79" s="49" t="s">
        <v>60</v>
      </c>
      <c r="B79" s="49" t="s">
        <v>138</v>
      </c>
      <c r="C79" s="49">
        <v>184.04599999999999</v>
      </c>
      <c r="D79" s="50">
        <v>255.32</v>
      </c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>
      <c r="A80" s="49" t="s">
        <v>60</v>
      </c>
      <c r="B80" s="49" t="s">
        <v>139</v>
      </c>
      <c r="C80" s="49">
        <v>194.73699999999999</v>
      </c>
      <c r="D80" s="50">
        <v>270.14999999999998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>
      <c r="A81" s="49" t="s">
        <v>60</v>
      </c>
      <c r="B81" s="49" t="s">
        <v>140</v>
      </c>
      <c r="C81" s="49">
        <v>216.35499999999999</v>
      </c>
      <c r="D81" s="50">
        <v>300.14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>
      <c r="A82" s="49" t="s">
        <v>60</v>
      </c>
      <c r="B82" s="49" t="s">
        <v>141</v>
      </c>
      <c r="C82" s="49">
        <v>262.32499999999999</v>
      </c>
      <c r="D82" s="50">
        <v>363.91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>
      <c r="A83" s="49" t="s">
        <v>60</v>
      </c>
      <c r="B83" s="49" t="s">
        <v>142</v>
      </c>
      <c r="C83" s="49">
        <v>89.14</v>
      </c>
      <c r="D83" s="50">
        <v>123.66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>
      <c r="A84" s="49" t="s">
        <v>60</v>
      </c>
      <c r="B84" s="49" t="s">
        <v>143</v>
      </c>
      <c r="C84" s="49">
        <v>213.923</v>
      </c>
      <c r="D84" s="50">
        <v>296.77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>
      <c r="A85" s="49" t="s">
        <v>60</v>
      </c>
      <c r="B85" s="49" t="s">
        <v>144</v>
      </c>
      <c r="C85" s="49">
        <v>69.462999999999994</v>
      </c>
      <c r="D85" s="50">
        <v>96.36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>
      <c r="A86" s="49" t="s">
        <v>60</v>
      </c>
      <c r="B86" s="49" t="s">
        <v>145</v>
      </c>
      <c r="C86" s="49">
        <v>146.92099999999999</v>
      </c>
      <c r="D86" s="50">
        <v>203.82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>
      <c r="A87" s="49" t="s">
        <v>60</v>
      </c>
      <c r="B87" s="49" t="s">
        <v>146</v>
      </c>
      <c r="C87" s="49">
        <v>143.518</v>
      </c>
      <c r="D87" s="50">
        <v>199.1</v>
      </c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>
      <c r="A88" s="49" t="s">
        <v>60</v>
      </c>
      <c r="B88" s="49" t="s">
        <v>147</v>
      </c>
      <c r="C88" s="49">
        <v>195.839</v>
      </c>
      <c r="D88" s="50">
        <v>271.68</v>
      </c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>
      <c r="A89" s="49" t="s">
        <v>60</v>
      </c>
      <c r="B89" s="49" t="s">
        <v>148</v>
      </c>
      <c r="C89" s="49">
        <v>190.64500000000001</v>
      </c>
      <c r="D89" s="50">
        <v>264.47000000000003</v>
      </c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>
      <c r="A90" s="49" t="s">
        <v>60</v>
      </c>
      <c r="B90" s="49" t="s">
        <v>149</v>
      </c>
      <c r="C90" s="49">
        <v>85.364999999999995</v>
      </c>
      <c r="D90" s="50">
        <v>118.42</v>
      </c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>
      <c r="A91" s="49" t="s">
        <v>60</v>
      </c>
      <c r="B91" s="49" t="s">
        <v>150</v>
      </c>
      <c r="C91" s="49">
        <v>167.012</v>
      </c>
      <c r="D91" s="50">
        <v>231.69</v>
      </c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>
      <c r="A92" s="49" t="s">
        <v>60</v>
      </c>
      <c r="B92" s="49" t="s">
        <v>151</v>
      </c>
      <c r="C92" s="49">
        <v>199.00200000000001</v>
      </c>
      <c r="D92" s="50">
        <v>276.07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>
      <c r="A93" s="49" t="s">
        <v>60</v>
      </c>
      <c r="B93" s="49" t="s">
        <v>152</v>
      </c>
      <c r="C93" s="49">
        <v>172.702</v>
      </c>
      <c r="D93" s="50">
        <v>239.58</v>
      </c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>
      <c r="A94" s="49" t="s">
        <v>60</v>
      </c>
      <c r="B94" s="49" t="s">
        <v>153</v>
      </c>
      <c r="C94" s="49">
        <v>198.44800000000001</v>
      </c>
      <c r="D94" s="50">
        <v>275.3</v>
      </c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>
      <c r="A95" s="49" t="s">
        <v>60</v>
      </c>
      <c r="B95" s="49" t="s">
        <v>154</v>
      </c>
      <c r="C95" s="49">
        <v>440.26100000000002</v>
      </c>
      <c r="D95" s="50">
        <v>610.76</v>
      </c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>
      <c r="A96" s="49" t="s">
        <v>60</v>
      </c>
      <c r="B96" s="49" t="s">
        <v>155</v>
      </c>
      <c r="C96" s="49">
        <v>143.59700000000001</v>
      </c>
      <c r="D96" s="50">
        <v>199.21</v>
      </c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>
      <c r="A97" s="49" t="s">
        <v>60</v>
      </c>
      <c r="B97" s="49" t="s">
        <v>156</v>
      </c>
      <c r="C97" s="49">
        <v>178.136</v>
      </c>
      <c r="D97" s="50">
        <v>247.12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>
      <c r="A98" s="49" t="s">
        <v>60</v>
      </c>
      <c r="B98" s="49" t="s">
        <v>157</v>
      </c>
      <c r="C98" s="49">
        <v>109.056</v>
      </c>
      <c r="D98" s="50">
        <v>151.29</v>
      </c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>
      <c r="A99" s="49" t="s">
        <v>60</v>
      </c>
      <c r="B99" s="49" t="s">
        <v>158</v>
      </c>
      <c r="C99" s="49">
        <v>214.35300000000001</v>
      </c>
      <c r="D99" s="50">
        <v>297.36</v>
      </c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>
      <c r="A100" s="49" t="s">
        <v>60</v>
      </c>
      <c r="B100" s="49" t="s">
        <v>159</v>
      </c>
      <c r="C100" s="49">
        <v>278.15300000000002</v>
      </c>
      <c r="D100" s="50">
        <v>385.87</v>
      </c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>
      <c r="A101" s="49" t="s">
        <v>60</v>
      </c>
      <c r="B101" s="49" t="s">
        <v>160</v>
      </c>
      <c r="C101" s="49">
        <v>142.07499999999999</v>
      </c>
      <c r="D101" s="50">
        <v>197.1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>
      <c r="A102" s="49" t="s">
        <v>60</v>
      </c>
      <c r="B102" s="49" t="s">
        <v>161</v>
      </c>
      <c r="C102" s="49">
        <v>420.74099999999999</v>
      </c>
      <c r="D102" s="50">
        <v>583.67999999999995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>
      <c r="A103" s="49" t="s">
        <v>60</v>
      </c>
      <c r="B103" s="49" t="s">
        <v>162</v>
      </c>
      <c r="C103" s="49">
        <v>72.527000000000001</v>
      </c>
      <c r="D103" s="50">
        <v>100.61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>
      <c r="A104" s="49" t="s">
        <v>15</v>
      </c>
      <c r="B104" s="49" t="s">
        <v>163</v>
      </c>
      <c r="C104" s="49">
        <v>712445.5</v>
      </c>
      <c r="D104" s="49">
        <v>1742888.17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>
      <c r="A105" s="49" t="s">
        <v>14</v>
      </c>
      <c r="B105" s="49" t="s">
        <v>164</v>
      </c>
      <c r="C105" s="49">
        <v>169556.59700000001</v>
      </c>
      <c r="D105" s="49">
        <v>211827.82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>
      <c r="A106" s="49" t="s">
        <v>14</v>
      </c>
      <c r="B106" s="49" t="s">
        <v>165</v>
      </c>
      <c r="C106" s="49">
        <v>169014.247</v>
      </c>
      <c r="D106" s="49">
        <v>211150.26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>
      <c r="A107" s="49" t="s">
        <v>14</v>
      </c>
      <c r="B107" s="49" t="s">
        <v>166</v>
      </c>
      <c r="C107" s="49">
        <v>2574.2359999999999</v>
      </c>
      <c r="D107" s="49">
        <v>3216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>
      <c r="A108" s="49" t="s">
        <v>14</v>
      </c>
      <c r="B108" s="49" t="s">
        <v>167</v>
      </c>
      <c r="C108" s="49">
        <v>880.03800000000001</v>
      </c>
      <c r="D108" s="49">
        <v>1099.44</v>
      </c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>
      <c r="A109" s="49" t="s">
        <v>14</v>
      </c>
      <c r="B109" s="49" t="s">
        <v>168</v>
      </c>
      <c r="C109" s="49">
        <v>2360.7280000000001</v>
      </c>
      <c r="D109" s="49">
        <v>2949.27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>
      <c r="A110" s="49" t="s">
        <v>14</v>
      </c>
      <c r="B110" s="49" t="s">
        <v>169</v>
      </c>
      <c r="C110" s="49">
        <v>0.185</v>
      </c>
      <c r="D110" s="49">
        <v>0.23</v>
      </c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>
      <c r="A111" s="49" t="s">
        <v>14</v>
      </c>
      <c r="B111" s="49" t="s">
        <v>170</v>
      </c>
      <c r="C111" s="49">
        <v>572.71600000000001</v>
      </c>
      <c r="D111" s="49">
        <v>715.5</v>
      </c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>
      <c r="A112" s="49" t="s">
        <v>14</v>
      </c>
      <c r="B112" s="49" t="s">
        <v>171</v>
      </c>
      <c r="C112" s="49">
        <v>2.3940000000000001</v>
      </c>
      <c r="D112" s="49">
        <v>2.99</v>
      </c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>
      <c r="A113" s="49" t="s">
        <v>14</v>
      </c>
      <c r="B113" s="49" t="s">
        <v>172</v>
      </c>
      <c r="C113" s="49">
        <v>1.65</v>
      </c>
      <c r="D113" s="49">
        <v>2.06</v>
      </c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>
      <c r="A114" s="49" t="s">
        <v>14</v>
      </c>
      <c r="B114" s="49" t="s">
        <v>173</v>
      </c>
      <c r="C114" s="49">
        <v>1.3129999999999999</v>
      </c>
      <c r="D114" s="49">
        <v>1.64</v>
      </c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>
      <c r="A115" s="49" t="s">
        <v>14</v>
      </c>
      <c r="B115" s="49" t="s">
        <v>174</v>
      </c>
      <c r="C115" s="49">
        <v>0</v>
      </c>
      <c r="D115" s="49">
        <v>0</v>
      </c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>
      <c r="A116" s="49" t="s">
        <v>14</v>
      </c>
      <c r="B116" s="49" t="s">
        <v>175</v>
      </c>
      <c r="C116" s="49">
        <v>100.56100000000001</v>
      </c>
      <c r="D116" s="49">
        <v>125.63</v>
      </c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>
      <c r="A117" s="49" t="s">
        <v>14</v>
      </c>
      <c r="B117" s="49" t="s">
        <v>176</v>
      </c>
      <c r="C117" s="49">
        <v>151.74299999999999</v>
      </c>
      <c r="D117" s="49">
        <v>189.57</v>
      </c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>
      <c r="A118" s="49" t="s">
        <v>14</v>
      </c>
      <c r="B118" s="49" t="s">
        <v>177</v>
      </c>
      <c r="C118" s="49">
        <v>0.73599999999999999</v>
      </c>
      <c r="D118" s="49">
        <v>0.92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>
      <c r="A119" s="49" t="s">
        <v>14</v>
      </c>
      <c r="B119" s="49" t="s">
        <v>178</v>
      </c>
      <c r="C119" s="49">
        <v>2.3530000000000002</v>
      </c>
      <c r="D119" s="49">
        <v>2.94</v>
      </c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>
      <c r="A120" s="49" t="s">
        <v>14</v>
      </c>
      <c r="B120" s="49" t="s">
        <v>179</v>
      </c>
      <c r="C120" s="49">
        <v>166.95599999999999</v>
      </c>
      <c r="D120" s="49">
        <v>208.58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>
      <c r="A121" s="49" t="s">
        <v>14</v>
      </c>
      <c r="B121" s="49" t="s">
        <v>180</v>
      </c>
      <c r="C121" s="49">
        <v>7.1909999999999998</v>
      </c>
      <c r="D121" s="49">
        <v>8.98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>
      <c r="A122" s="49" t="s">
        <v>14</v>
      </c>
      <c r="B122" s="49" t="s">
        <v>181</v>
      </c>
      <c r="C122" s="49">
        <v>670.30899999999997</v>
      </c>
      <c r="D122" s="49">
        <v>837.42</v>
      </c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>
      <c r="A123" s="49" t="s">
        <v>14</v>
      </c>
      <c r="B123" s="49" t="s">
        <v>182</v>
      </c>
      <c r="C123" s="49">
        <v>1.8779999999999999</v>
      </c>
      <c r="D123" s="49">
        <v>2.35</v>
      </c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>
      <c r="A124" s="49" t="s">
        <v>14</v>
      </c>
      <c r="B124" s="49" t="s">
        <v>183</v>
      </c>
      <c r="C124" s="49">
        <v>1E-3</v>
      </c>
      <c r="D124" s="49">
        <v>0</v>
      </c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>
      <c r="A125" s="49" t="s">
        <v>14</v>
      </c>
      <c r="B125" s="49" t="s">
        <v>184</v>
      </c>
      <c r="C125" s="49">
        <v>1.2E-2</v>
      </c>
      <c r="D125" s="49">
        <v>0.01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>
      <c r="A126" s="49" t="s">
        <v>14</v>
      </c>
      <c r="B126" s="49" t="s">
        <v>185</v>
      </c>
      <c r="C126" s="49">
        <v>53.790999999999997</v>
      </c>
      <c r="D126" s="49">
        <v>67.2</v>
      </c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>
      <c r="A127" s="49" t="s">
        <v>14</v>
      </c>
      <c r="B127" s="49" t="s">
        <v>186</v>
      </c>
      <c r="C127" s="49">
        <v>0</v>
      </c>
      <c r="D127" s="49">
        <v>0</v>
      </c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>
      <c r="A128" s="49" t="s">
        <v>14</v>
      </c>
      <c r="B128" s="49" t="s">
        <v>187</v>
      </c>
      <c r="C128" s="49">
        <v>9.3789999999999996</v>
      </c>
      <c r="D128" s="49">
        <v>11.72</v>
      </c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>
      <c r="A129" s="49" t="s">
        <v>14</v>
      </c>
      <c r="B129" s="49" t="s">
        <v>188</v>
      </c>
      <c r="C129" s="49">
        <v>0</v>
      </c>
      <c r="D129" s="49">
        <v>0</v>
      </c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>
      <c r="A130" s="49" t="s">
        <v>14</v>
      </c>
      <c r="B130" s="49" t="s">
        <v>189</v>
      </c>
      <c r="C130" s="49">
        <v>0</v>
      </c>
      <c r="D130" s="49">
        <v>0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>
      <c r="A131" s="49" t="s">
        <v>14</v>
      </c>
      <c r="B131" s="49" t="s">
        <v>190</v>
      </c>
      <c r="C131" s="49">
        <v>1390.03</v>
      </c>
      <c r="D131" s="49">
        <v>1736.57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>
      <c r="A132" s="49" t="s">
        <v>14</v>
      </c>
      <c r="B132" s="49" t="s">
        <v>191</v>
      </c>
      <c r="C132" s="49">
        <v>2972.1559999999999</v>
      </c>
      <c r="D132" s="49">
        <v>3713.13</v>
      </c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>
      <c r="A133" s="49" t="s">
        <v>14</v>
      </c>
      <c r="B133" s="49" t="s">
        <v>192</v>
      </c>
      <c r="C133" s="49">
        <v>566.13199999999995</v>
      </c>
      <c r="D133" s="49">
        <v>707.27</v>
      </c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>
      <c r="A134" s="49" t="s">
        <v>14</v>
      </c>
      <c r="B134" s="49" t="s">
        <v>193</v>
      </c>
      <c r="C134" s="49">
        <v>4812.2560000000003</v>
      </c>
      <c r="D134" s="49">
        <v>6011.97</v>
      </c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>
      <c r="A135" s="49" t="s">
        <v>14</v>
      </c>
      <c r="B135" s="49" t="s">
        <v>194</v>
      </c>
      <c r="C135" s="49">
        <v>2773.471</v>
      </c>
      <c r="D135" s="49">
        <v>3464.91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>
      <c r="A136" s="49" t="s">
        <v>14</v>
      </c>
      <c r="B136" s="49" t="s">
        <v>195</v>
      </c>
      <c r="C136" s="49">
        <v>674.8</v>
      </c>
      <c r="D136" s="49">
        <v>843.03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>
      <c r="A137" s="49" t="s">
        <v>14</v>
      </c>
      <c r="B137" s="49" t="s">
        <v>196</v>
      </c>
      <c r="C137" s="49">
        <v>1162.7429999999999</v>
      </c>
      <c r="D137" s="49">
        <v>1452.62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>
      <c r="A138" s="49" t="s">
        <v>14</v>
      </c>
      <c r="B138" s="49" t="s">
        <v>197</v>
      </c>
      <c r="C138" s="49">
        <v>335.39800000000002</v>
      </c>
      <c r="D138" s="49">
        <v>419.01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>
      <c r="A139" s="49" t="s">
        <v>14</v>
      </c>
      <c r="B139" s="49" t="s">
        <v>198</v>
      </c>
      <c r="C139" s="49">
        <v>4496.2420000000002</v>
      </c>
      <c r="D139" s="49">
        <v>5617.18</v>
      </c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>
      <c r="A140" s="49" t="s">
        <v>14</v>
      </c>
      <c r="B140" s="49" t="s">
        <v>199</v>
      </c>
      <c r="C140" s="49">
        <v>669.65700000000004</v>
      </c>
      <c r="D140" s="49">
        <v>836.61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>
      <c r="A141" s="49" t="s">
        <v>13</v>
      </c>
      <c r="B141" s="49" t="s">
        <v>200</v>
      </c>
      <c r="C141" s="49">
        <v>660537.61239999998</v>
      </c>
      <c r="D141" s="49">
        <v>785085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>
      <c r="A142" s="49" t="s">
        <v>12</v>
      </c>
      <c r="B142" s="49" t="s">
        <v>201</v>
      </c>
      <c r="C142" s="49">
        <v>2470.6381999999999</v>
      </c>
      <c r="D142" s="49">
        <v>4839.21</v>
      </c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>
      <c r="A143" s="49" t="s">
        <v>12</v>
      </c>
      <c r="B143" s="49" t="s">
        <v>202</v>
      </c>
      <c r="C143" s="49">
        <v>658.49509999999998</v>
      </c>
      <c r="D143" s="49">
        <v>1289.79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>
      <c r="A144" s="49" t="s">
        <v>12</v>
      </c>
      <c r="B144" s="49" t="s">
        <v>203</v>
      </c>
      <c r="C144" s="49">
        <v>3.1</v>
      </c>
      <c r="D144" s="49">
        <v>6.07</v>
      </c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>
      <c r="A145" s="49" t="s">
        <v>12</v>
      </c>
      <c r="B145" s="49" t="s">
        <v>204</v>
      </c>
      <c r="C145" s="49">
        <v>0</v>
      </c>
      <c r="D145" s="49">
        <v>0</v>
      </c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>
      <c r="A146" s="49" t="s">
        <v>12</v>
      </c>
      <c r="B146" s="49" t="s">
        <v>205</v>
      </c>
      <c r="C146" s="49">
        <v>1.5329999999999999</v>
      </c>
      <c r="D146" s="49">
        <v>3</v>
      </c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>
      <c r="A147" s="49" t="s">
        <v>12</v>
      </c>
      <c r="B147" s="49" t="s">
        <v>206</v>
      </c>
      <c r="C147" s="49">
        <v>377.51600000000002</v>
      </c>
      <c r="D147" s="49">
        <v>739.44</v>
      </c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>
      <c r="A148" s="49" t="s">
        <v>12</v>
      </c>
      <c r="B148" s="49" t="s">
        <v>207</v>
      </c>
      <c r="C148" s="49">
        <v>3884.0767999999998</v>
      </c>
      <c r="D148" s="49">
        <v>7607.69</v>
      </c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>
      <c r="A149" s="49" t="s">
        <v>12</v>
      </c>
      <c r="B149" s="49" t="s">
        <v>208</v>
      </c>
      <c r="C149" s="49">
        <v>1047.2991</v>
      </c>
      <c r="D149" s="49">
        <v>2051.33</v>
      </c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>
      <c r="A150" s="49" t="s">
        <v>12</v>
      </c>
      <c r="B150" s="49" t="s">
        <v>209</v>
      </c>
      <c r="C150" s="49">
        <v>4853.0630000000001</v>
      </c>
      <c r="D150" s="49">
        <v>9505.64</v>
      </c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>
      <c r="A151" s="49" t="s">
        <v>12</v>
      </c>
      <c r="B151" s="49" t="s">
        <v>210</v>
      </c>
      <c r="C151" s="49">
        <v>186215.03450000001</v>
      </c>
      <c r="D151" s="49">
        <v>364737.16</v>
      </c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>
      <c r="A152" s="49" t="s">
        <v>12</v>
      </c>
      <c r="B152" s="49" t="s">
        <v>211</v>
      </c>
      <c r="C152" s="49">
        <v>127035.1568</v>
      </c>
      <c r="D152" s="49">
        <v>248822.24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>
      <c r="A153" s="49" t="s">
        <v>12</v>
      </c>
      <c r="B153" s="49" t="s">
        <v>212</v>
      </c>
      <c r="C153" s="49">
        <v>73883.672300000006</v>
      </c>
      <c r="D153" s="49">
        <v>144715.06</v>
      </c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>
      <c r="A154" s="49" t="s">
        <v>12</v>
      </c>
      <c r="B154" s="49" t="s">
        <v>213</v>
      </c>
      <c r="C154" s="49">
        <v>53523.589200000002</v>
      </c>
      <c r="D154" s="49">
        <v>104836.01</v>
      </c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>
      <c r="A155" s="49" t="s">
        <v>12</v>
      </c>
      <c r="B155" s="49" t="s">
        <v>214</v>
      </c>
      <c r="C155" s="49">
        <v>12256.2881</v>
      </c>
      <c r="D155" s="49">
        <v>24006.240000000002</v>
      </c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>
      <c r="A156" s="49" t="s">
        <v>12</v>
      </c>
      <c r="B156" s="49" t="s">
        <v>215</v>
      </c>
      <c r="C156" s="49">
        <v>1850.3526999999999</v>
      </c>
      <c r="D156" s="49">
        <v>3624.26</v>
      </c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>
      <c r="A157" s="49" t="s">
        <v>12</v>
      </c>
      <c r="B157" s="49" t="s">
        <v>216</v>
      </c>
      <c r="C157" s="49">
        <v>7830.9260000000004</v>
      </c>
      <c r="D157" s="49">
        <v>15338.34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>
      <c r="A158" s="49" t="s">
        <v>12</v>
      </c>
      <c r="B158" s="49" t="s">
        <v>217</v>
      </c>
      <c r="C158" s="49">
        <v>924.20809999999994</v>
      </c>
      <c r="D158" s="49">
        <v>1810.24</v>
      </c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>
      <c r="A159" s="49" t="s">
        <v>12</v>
      </c>
      <c r="B159" s="49" t="s">
        <v>218</v>
      </c>
      <c r="C159" s="49">
        <v>112.4781</v>
      </c>
      <c r="D159" s="49">
        <v>220.31</v>
      </c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>
      <c r="A160" s="49" t="s">
        <v>12</v>
      </c>
      <c r="B160" s="49" t="s">
        <v>219</v>
      </c>
      <c r="C160" s="49">
        <v>23.231400000000001</v>
      </c>
      <c r="D160" s="49">
        <v>45.5</v>
      </c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>
      <c r="A161" s="49" t="s">
        <v>12</v>
      </c>
      <c r="B161" s="49" t="s">
        <v>220</v>
      </c>
      <c r="C161" s="49">
        <v>22.977599999999999</v>
      </c>
      <c r="D161" s="49">
        <v>45.01</v>
      </c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>
      <c r="A162" s="49" t="s">
        <v>12</v>
      </c>
      <c r="B162" s="49" t="s">
        <v>221</v>
      </c>
      <c r="C162" s="49">
        <v>6.2399999999999997E-2</v>
      </c>
      <c r="D162" s="49">
        <v>0.12</v>
      </c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>
      <c r="A163" s="49" t="s">
        <v>12</v>
      </c>
      <c r="B163" s="49" t="s">
        <v>222</v>
      </c>
      <c r="C163" s="49">
        <v>8.2769999999999992</v>
      </c>
      <c r="D163" s="49">
        <v>16.21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>
      <c r="A164" s="49" t="s">
        <v>12</v>
      </c>
      <c r="B164" s="49" t="s">
        <v>223</v>
      </c>
      <c r="C164" s="49">
        <v>552.76599999999996</v>
      </c>
      <c r="D164" s="49">
        <v>1082.7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>
      <c r="A165" s="49" t="s">
        <v>12</v>
      </c>
      <c r="B165" s="49" t="s">
        <v>224</v>
      </c>
      <c r="C165" s="49">
        <v>701.53340000000003</v>
      </c>
      <c r="D165" s="49">
        <v>1374.09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>
      <c r="A166" s="49" t="s">
        <v>12</v>
      </c>
      <c r="B166" s="49" t="s">
        <v>225</v>
      </c>
      <c r="C166" s="49">
        <v>331.58300000000003</v>
      </c>
      <c r="D166" s="49">
        <v>649.47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>
      <c r="A167" s="49" t="s">
        <v>12</v>
      </c>
      <c r="B167" s="49" t="s">
        <v>226</v>
      </c>
      <c r="C167" s="49">
        <v>945.61829999999998</v>
      </c>
      <c r="D167" s="49">
        <v>1852.17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>
      <c r="A168" s="49" t="s">
        <v>12</v>
      </c>
      <c r="B168" s="49" t="s">
        <v>227</v>
      </c>
      <c r="C168" s="49">
        <v>0</v>
      </c>
      <c r="D168" s="49">
        <v>0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>
      <c r="A169" s="49" t="s">
        <v>12</v>
      </c>
      <c r="B169" s="49" t="s">
        <v>228</v>
      </c>
      <c r="C169" s="49">
        <v>0.72340000000000004</v>
      </c>
      <c r="D169" s="49">
        <v>1.42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>
      <c r="A170" s="49" t="s">
        <v>12</v>
      </c>
      <c r="B170" s="49" t="s">
        <v>229</v>
      </c>
      <c r="C170" s="49">
        <v>217.05019999999999</v>
      </c>
      <c r="D170" s="49">
        <v>425.13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>
      <c r="A171" s="49" t="s">
        <v>12</v>
      </c>
      <c r="B171" s="49" t="s">
        <v>230</v>
      </c>
      <c r="C171" s="49">
        <v>0.42230000000000001</v>
      </c>
      <c r="D171" s="49">
        <v>0.83</v>
      </c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>
      <c r="A172" s="49" t="s">
        <v>12</v>
      </c>
      <c r="B172" s="49" t="s">
        <v>231</v>
      </c>
      <c r="C172" s="49">
        <v>86.355000000000004</v>
      </c>
      <c r="D172" s="49">
        <v>169.14</v>
      </c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>
      <c r="A173" s="49" t="s">
        <v>12</v>
      </c>
      <c r="B173" s="49" t="s">
        <v>232</v>
      </c>
      <c r="C173" s="49">
        <v>36.299300000000002</v>
      </c>
      <c r="D173" s="49">
        <v>71.099999999999994</v>
      </c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>
      <c r="A174" s="49" t="s">
        <v>12</v>
      </c>
      <c r="B174" s="49" t="s">
        <v>233</v>
      </c>
      <c r="C174" s="49">
        <v>25946.910199999998</v>
      </c>
      <c r="D174" s="49">
        <v>50821.9</v>
      </c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>
      <c r="A175" s="49" t="s">
        <v>12</v>
      </c>
      <c r="B175" s="49" t="s">
        <v>234</v>
      </c>
      <c r="C175" s="49">
        <v>5787.6239999999998</v>
      </c>
      <c r="D175" s="49">
        <v>11336.15</v>
      </c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>
      <c r="A176" s="49" t="s">
        <v>11</v>
      </c>
      <c r="B176" s="49" t="s">
        <v>235</v>
      </c>
      <c r="C176" s="51">
        <v>1.1505840714672944E-3</v>
      </c>
      <c r="D176" s="49">
        <v>1241.42</v>
      </c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>
      <c r="A177" s="49" t="s">
        <v>11</v>
      </c>
      <c r="B177" s="49" t="s">
        <v>236</v>
      </c>
      <c r="C177" s="51">
        <v>1.6844355516429172E-2</v>
      </c>
      <c r="D177" s="49">
        <v>18174.150000000001</v>
      </c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>
      <c r="A178" s="49" t="s">
        <v>11</v>
      </c>
      <c r="B178" s="49" t="s">
        <v>237</v>
      </c>
      <c r="C178" s="51">
        <v>5.2431096048658008E-3</v>
      </c>
      <c r="D178" s="49">
        <v>5657.03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>
      <c r="A179" s="49" t="s">
        <v>11</v>
      </c>
      <c r="B179" s="49" t="s">
        <v>238</v>
      </c>
      <c r="C179" s="51">
        <v>7.8565876620397657E-2</v>
      </c>
      <c r="D179" s="49">
        <v>84768.34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>
      <c r="A180" s="49" t="s">
        <v>11</v>
      </c>
      <c r="B180" s="49" t="s">
        <v>239</v>
      </c>
      <c r="C180" s="51">
        <v>4.3126787760634586E-3</v>
      </c>
      <c r="D180" s="49">
        <v>4653.1499999999996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>
      <c r="A181" s="49" t="s">
        <v>11</v>
      </c>
      <c r="B181" s="49" t="s">
        <v>240</v>
      </c>
      <c r="C181" s="51">
        <v>1.412704206382466E-2</v>
      </c>
      <c r="D181" s="49">
        <v>15242.32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>
      <c r="A182" s="49" t="s">
        <v>11</v>
      </c>
      <c r="B182" s="49" t="s">
        <v>241</v>
      </c>
      <c r="C182" s="51">
        <v>2.3327828741704321E-2</v>
      </c>
      <c r="D182" s="49">
        <v>25169.47</v>
      </c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>
      <c r="A183" s="49" t="s">
        <v>11</v>
      </c>
      <c r="B183" s="49" t="s">
        <v>242</v>
      </c>
      <c r="C183" s="51">
        <v>2.8701815508171677E-2</v>
      </c>
      <c r="D183" s="49">
        <v>30967.71</v>
      </c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>
      <c r="A184" s="49" t="s">
        <v>11</v>
      </c>
      <c r="B184" s="49" t="s">
        <v>243</v>
      </c>
      <c r="C184" s="51">
        <v>8.6889099552736621E-3</v>
      </c>
      <c r="D184" s="49">
        <v>9374.8700000000008</v>
      </c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>
      <c r="A185" s="49" t="s">
        <v>11</v>
      </c>
      <c r="B185" s="49" t="s">
        <v>244</v>
      </c>
      <c r="C185" s="51">
        <v>1.4506809913388645E-6</v>
      </c>
      <c r="D185" s="49">
        <v>1.57</v>
      </c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>
      <c r="A186" s="49" t="s">
        <v>11</v>
      </c>
      <c r="B186" s="49" t="s">
        <v>245</v>
      </c>
      <c r="C186" s="51">
        <v>3.7796513983074743E-2</v>
      </c>
      <c r="D186" s="49">
        <v>40780.400000000001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>
      <c r="A187" s="49" t="s">
        <v>11</v>
      </c>
      <c r="B187" s="49" t="s">
        <v>246</v>
      </c>
      <c r="C187" s="51">
        <v>1.5199486486163109E-5</v>
      </c>
      <c r="D187" s="49">
        <v>16.399999999999999</v>
      </c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>
      <c r="A188" s="49" t="s">
        <v>11</v>
      </c>
      <c r="B188" s="49" t="s">
        <v>247</v>
      </c>
      <c r="C188" s="51">
        <v>4.8945989718075806E-3</v>
      </c>
      <c r="D188" s="49">
        <v>5281.01</v>
      </c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>
      <c r="A189" s="49" t="s">
        <v>11</v>
      </c>
      <c r="B189" s="49" t="s">
        <v>248</v>
      </c>
      <c r="C189" s="51">
        <v>3.0134353414040894E-2</v>
      </c>
      <c r="D189" s="49">
        <v>32513.34</v>
      </c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>
      <c r="A190" s="49" t="s">
        <v>11</v>
      </c>
      <c r="B190" s="49" t="s">
        <v>249</v>
      </c>
      <c r="C190" s="51">
        <v>9.5135739835353981E-3</v>
      </c>
      <c r="D190" s="49">
        <v>10264.629999999999</v>
      </c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>
      <c r="A191" s="49" t="s">
        <v>11</v>
      </c>
      <c r="B191" s="49" t="s">
        <v>250</v>
      </c>
      <c r="C191" s="51">
        <v>5.4131398334356937E-3</v>
      </c>
      <c r="D191" s="49">
        <v>5840.49</v>
      </c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>
      <c r="A192" s="49" t="s">
        <v>11</v>
      </c>
      <c r="B192" s="49" t="s">
        <v>251</v>
      </c>
      <c r="C192" s="51">
        <v>6.235142219881324E-3</v>
      </c>
      <c r="D192" s="49">
        <v>6727.38</v>
      </c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>
      <c r="A193" s="49" t="s">
        <v>11</v>
      </c>
      <c r="B193" s="49" t="s">
        <v>252</v>
      </c>
      <c r="C193" s="51">
        <v>0.1670952208309526</v>
      </c>
      <c r="D193" s="49">
        <v>180286.76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>
      <c r="A194" s="49" t="s">
        <v>11</v>
      </c>
      <c r="B194" s="49" t="s">
        <v>253</v>
      </c>
      <c r="C194" s="51">
        <v>0.11964830290576242</v>
      </c>
      <c r="D194" s="49">
        <v>129094.06</v>
      </c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>
      <c r="A195" s="49" t="s">
        <v>11</v>
      </c>
      <c r="B195" s="49" t="s">
        <v>254</v>
      </c>
      <c r="C195" s="51">
        <v>0.35534934946826502</v>
      </c>
      <c r="D195" s="49">
        <v>383402.81000000006</v>
      </c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>
      <c r="A196" s="49" t="s">
        <v>11</v>
      </c>
      <c r="B196" s="49" t="s">
        <v>255</v>
      </c>
      <c r="C196" s="51">
        <v>6.2167125462514949E-4</v>
      </c>
      <c r="D196" s="49">
        <v>670.75</v>
      </c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>
      <c r="A197" s="49" t="s">
        <v>11</v>
      </c>
      <c r="B197" s="49" t="s">
        <v>256</v>
      </c>
      <c r="C197" s="51">
        <v>3.0532836639680367E-8</v>
      </c>
      <c r="D197" s="49">
        <v>0.03</v>
      </c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>
      <c r="A198" s="49" t="s">
        <v>11</v>
      </c>
      <c r="B198" s="49" t="s">
        <v>257</v>
      </c>
      <c r="C198" s="51">
        <v>1.1394542396668375E-6</v>
      </c>
      <c r="D198" s="49">
        <v>1.23</v>
      </c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>
      <c r="A199" s="49" t="s">
        <v>11</v>
      </c>
      <c r="B199" s="49" t="s">
        <v>258</v>
      </c>
      <c r="C199" s="51">
        <v>7.227775517313674E-7</v>
      </c>
      <c r="D199" s="49">
        <v>0.78</v>
      </c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>
      <c r="A200" s="49" t="s">
        <v>11</v>
      </c>
      <c r="B200" s="49" t="s">
        <v>259</v>
      </c>
      <c r="C200" s="51">
        <v>7.0576414373710843E-7</v>
      </c>
      <c r="D200" s="49">
        <v>0.76</v>
      </c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>
      <c r="A201" s="49" t="s">
        <v>11</v>
      </c>
      <c r="B201" s="49" t="s">
        <v>260</v>
      </c>
      <c r="C201" s="51">
        <v>2.4450401396435633E-6</v>
      </c>
      <c r="D201" s="49">
        <v>2.64</v>
      </c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>
      <c r="A202" s="49" t="s">
        <v>11</v>
      </c>
      <c r="B202" s="49" t="s">
        <v>261</v>
      </c>
      <c r="C202" s="51">
        <v>5.7223715567380528E-8</v>
      </c>
      <c r="D202" s="49">
        <v>0.06</v>
      </c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>
      <c r="A203" s="49" t="s">
        <v>11</v>
      </c>
      <c r="B203" s="49" t="s">
        <v>262</v>
      </c>
      <c r="C203" s="51">
        <v>3.1566687378963955E-9</v>
      </c>
      <c r="D203" s="49">
        <v>0</v>
      </c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>
      <c r="A204" s="49" t="s">
        <v>11</v>
      </c>
      <c r="B204" s="49" t="s">
        <v>263</v>
      </c>
      <c r="C204" s="51">
        <v>2.5936024948529309E-7</v>
      </c>
      <c r="D204" s="49">
        <v>0.28000000000000003</v>
      </c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>
      <c r="A205" s="49" t="s">
        <v>11</v>
      </c>
      <c r="B205" s="49" t="s">
        <v>264</v>
      </c>
      <c r="C205" s="51">
        <v>6.1794317292175484E-9</v>
      </c>
      <c r="D205" s="49">
        <v>0.01</v>
      </c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>
      <c r="A206" s="49" t="s">
        <v>11</v>
      </c>
      <c r="B206" s="49" t="s">
        <v>265</v>
      </c>
      <c r="C206" s="51">
        <v>1.2438738579480145E-6</v>
      </c>
      <c r="D206" s="49">
        <v>1.34</v>
      </c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>
      <c r="A207" s="49" t="s">
        <v>11</v>
      </c>
      <c r="B207" s="49" t="s">
        <v>266</v>
      </c>
      <c r="C207" s="51">
        <v>2.6076754223070383E-7</v>
      </c>
      <c r="D207" s="49">
        <v>0.28000000000000003</v>
      </c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>
      <c r="A208" s="49" t="s">
        <v>11</v>
      </c>
      <c r="B208" s="49" t="s">
        <v>267</v>
      </c>
      <c r="C208" s="51">
        <v>4.6506080693746523E-6</v>
      </c>
      <c r="D208" s="49">
        <v>5.0199999999999996</v>
      </c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>
      <c r="A209" s="49" t="s">
        <v>11</v>
      </c>
      <c r="B209" s="49" t="s">
        <v>268</v>
      </c>
      <c r="C209" s="51">
        <v>5.5282436236511747E-8</v>
      </c>
      <c r="D209" s="49">
        <v>0.06</v>
      </c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>
      <c r="A210" s="49" t="s">
        <v>11</v>
      </c>
      <c r="B210" s="49" t="s">
        <v>269</v>
      </c>
      <c r="C210" s="51">
        <v>3.8093112755736042E-8</v>
      </c>
      <c r="D210" s="49">
        <v>0.04</v>
      </c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>
      <c r="A211" s="49" t="s">
        <v>11</v>
      </c>
      <c r="B211" s="49" t="s">
        <v>270</v>
      </c>
      <c r="C211" s="51">
        <v>1.7883253513834783E-7</v>
      </c>
      <c r="D211" s="49">
        <v>0.19</v>
      </c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>
      <c r="A212" s="49" t="s">
        <v>11</v>
      </c>
      <c r="B212" s="49" t="s">
        <v>271</v>
      </c>
      <c r="C212" s="51">
        <v>1.934184946218778E-8</v>
      </c>
      <c r="D212" s="49">
        <v>0.02</v>
      </c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>
      <c r="A213" s="49" t="s">
        <v>11</v>
      </c>
      <c r="B213" s="49" t="s">
        <v>272</v>
      </c>
      <c r="C213" s="51">
        <v>8.461419418985969E-8</v>
      </c>
      <c r="D213" s="49">
        <v>0.09</v>
      </c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>
      <c r="A214" s="49" t="s">
        <v>11</v>
      </c>
      <c r="B214" s="49" t="s">
        <v>273</v>
      </c>
      <c r="C214" s="51">
        <v>6.2703741669854622E-8</v>
      </c>
      <c r="D214" s="49">
        <v>7.0000000000000007E-2</v>
      </c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>
      <c r="A215" s="49" t="s">
        <v>11</v>
      </c>
      <c r="B215" s="49" t="s">
        <v>274</v>
      </c>
      <c r="C215" s="51">
        <v>4.9496333695261371E-7</v>
      </c>
      <c r="D215" s="49">
        <v>0.53</v>
      </c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>
      <c r="A216" s="49" t="s">
        <v>11</v>
      </c>
      <c r="B216" s="49" t="s">
        <v>275</v>
      </c>
      <c r="C216" s="51">
        <v>1.1644442236724133E-6</v>
      </c>
      <c r="D216" s="49">
        <v>1.26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>
      <c r="A217" s="49" t="s">
        <v>11</v>
      </c>
      <c r="B217" s="49" t="s">
        <v>276</v>
      </c>
      <c r="C217" s="51">
        <v>8.1760144604624895E-8</v>
      </c>
      <c r="D217" s="49">
        <v>0.09</v>
      </c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>
      <c r="A218" s="49" t="s">
        <v>11</v>
      </c>
      <c r="B218" s="49" t="s">
        <v>277</v>
      </c>
      <c r="C218" s="51">
        <v>2.1958877849713805E-6</v>
      </c>
      <c r="D218" s="49">
        <v>2.37</v>
      </c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>
      <c r="A219" s="49" t="s">
        <v>11</v>
      </c>
      <c r="B219" s="49" t="s">
        <v>278</v>
      </c>
      <c r="C219" s="51">
        <v>3.1424646348256704E-7</v>
      </c>
      <c r="D219" s="49">
        <v>0.34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>
      <c r="A220" s="49" t="s">
        <v>11</v>
      </c>
      <c r="B220" s="49" t="s">
        <v>279</v>
      </c>
      <c r="C220" s="51">
        <v>4.0171604177489363E-9</v>
      </c>
      <c r="D220" s="49">
        <v>0</v>
      </c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>
      <c r="A221" s="49" t="s">
        <v>11</v>
      </c>
      <c r="B221" s="49" t="s">
        <v>280</v>
      </c>
      <c r="C221" s="51">
        <v>5.3627087405198505E-8</v>
      </c>
      <c r="D221" s="49">
        <v>0.06</v>
      </c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>
      <c r="A222" s="49" t="s">
        <v>11</v>
      </c>
      <c r="B222" s="49" t="s">
        <v>281</v>
      </c>
      <c r="C222" s="51">
        <v>5.5652722840135031E-6</v>
      </c>
      <c r="D222" s="49">
        <v>6</v>
      </c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>
      <c r="A223" s="49" t="s">
        <v>11</v>
      </c>
      <c r="B223" s="49" t="s">
        <v>282</v>
      </c>
      <c r="C223" s="51">
        <v>9.0311733423703846E-8</v>
      </c>
      <c r="D223" s="49">
        <v>0.1</v>
      </c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>
      <c r="A224" s="49" t="s">
        <v>11</v>
      </c>
      <c r="B224" s="49" t="s">
        <v>283</v>
      </c>
      <c r="C224" s="51">
        <v>1.8513445458533078E-6</v>
      </c>
      <c r="D224" s="49">
        <v>2</v>
      </c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>
      <c r="A225" s="49" t="s">
        <v>11</v>
      </c>
      <c r="B225" s="49" t="s">
        <v>284</v>
      </c>
      <c r="C225" s="51">
        <v>2.0618784060651562E-6</v>
      </c>
      <c r="D225" s="49">
        <v>2.2200000000000002</v>
      </c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>
      <c r="A226" s="49" t="s">
        <v>11</v>
      </c>
      <c r="B226" s="49" t="s">
        <v>285</v>
      </c>
      <c r="C226" s="51">
        <v>3.5651632646856605E-8</v>
      </c>
      <c r="D226" s="49">
        <v>0.04</v>
      </c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>
      <c r="A227" s="49" t="s">
        <v>11</v>
      </c>
      <c r="B227" s="49" t="s">
        <v>286</v>
      </c>
      <c r="C227" s="51">
        <v>6.0014042553758892E-7</v>
      </c>
      <c r="D227" s="49">
        <v>0.65</v>
      </c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>
      <c r="A228" s="49" t="s">
        <v>11</v>
      </c>
      <c r="B228" s="49" t="s">
        <v>287</v>
      </c>
      <c r="C228" s="51">
        <v>1.0577019404422422E-8</v>
      </c>
      <c r="D228" s="49">
        <v>0.01</v>
      </c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>
      <c r="A229" s="49" t="s">
        <v>11</v>
      </c>
      <c r="B229" s="49" t="s">
        <v>288</v>
      </c>
      <c r="C229" s="51">
        <v>8.7061975520140173E-8</v>
      </c>
      <c r="D229" s="49">
        <v>0.09</v>
      </c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>
      <c r="A230" s="49" t="s">
        <v>11</v>
      </c>
      <c r="B230" s="49" t="s">
        <v>289</v>
      </c>
      <c r="C230" s="51">
        <v>2.5585647089861098E-5</v>
      </c>
      <c r="D230" s="49">
        <v>27.61</v>
      </c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>
      <c r="A231" s="49" t="s">
        <v>11</v>
      </c>
      <c r="B231" s="49" t="s">
        <v>290</v>
      </c>
      <c r="C231" s="51">
        <v>1.6475813180880959E-8</v>
      </c>
      <c r="D231" s="49">
        <v>0.02</v>
      </c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>
      <c r="A232" s="49" t="s">
        <v>11</v>
      </c>
      <c r="B232" s="49" t="s">
        <v>291</v>
      </c>
      <c r="C232" s="51">
        <v>7.2053083950091195E-6</v>
      </c>
      <c r="D232" s="49">
        <v>7.77</v>
      </c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>
      <c r="A233" s="49" t="s">
        <v>11</v>
      </c>
      <c r="B233" s="49" t="s">
        <v>292</v>
      </c>
      <c r="C233" s="51">
        <v>3.519431045857011E-6</v>
      </c>
      <c r="D233" s="49">
        <v>3.8</v>
      </c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>
      <c r="A234" s="49" t="s">
        <v>11</v>
      </c>
      <c r="B234" s="49" t="s">
        <v>293</v>
      </c>
      <c r="C234" s="51">
        <v>1.3152134522988015E-6</v>
      </c>
      <c r="D234" s="49">
        <v>1.42</v>
      </c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>
      <c r="A235" s="49" t="s">
        <v>11</v>
      </c>
      <c r="B235" s="49" t="s">
        <v>294</v>
      </c>
      <c r="C235" s="51">
        <v>7.4644941964976702E-8</v>
      </c>
      <c r="D235" s="49">
        <v>0.08</v>
      </c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>
      <c r="A236" s="49" t="s">
        <v>11</v>
      </c>
      <c r="B236" s="49" t="s">
        <v>295</v>
      </c>
      <c r="C236" s="51">
        <v>1.8541026725201714E-5</v>
      </c>
      <c r="D236" s="49">
        <v>20</v>
      </c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>
      <c r="A237" s="49" t="s">
        <v>11</v>
      </c>
      <c r="B237" s="49" t="s">
        <v>296</v>
      </c>
      <c r="C237" s="51">
        <v>8.4206308498822137E-5</v>
      </c>
      <c r="D237" s="49">
        <v>90.85</v>
      </c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>
      <c r="A238" s="49" t="s">
        <v>11</v>
      </c>
      <c r="B238" s="49" t="s">
        <v>297</v>
      </c>
      <c r="C238" s="51">
        <v>1.4109326153693616E-4</v>
      </c>
      <c r="D238" s="49">
        <v>152.22999999999999</v>
      </c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>
      <c r="A239" s="49" t="s">
        <v>11</v>
      </c>
      <c r="B239" s="49" t="s">
        <v>298</v>
      </c>
      <c r="C239" s="51">
        <v>1.618481811655262E-6</v>
      </c>
      <c r="D239" s="49">
        <v>1.75</v>
      </c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>
      <c r="A240" s="49" t="s">
        <v>11</v>
      </c>
      <c r="B240" s="49" t="s">
        <v>299</v>
      </c>
      <c r="C240" s="51">
        <v>1.6451212165522305E-5</v>
      </c>
      <c r="D240" s="49">
        <v>17.75</v>
      </c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>
      <c r="A241" s="49" t="s">
        <v>11</v>
      </c>
      <c r="B241" s="49" t="s">
        <v>300</v>
      </c>
      <c r="C241" s="51">
        <v>2.3458072900583974E-5</v>
      </c>
      <c r="D241" s="49">
        <v>25.31</v>
      </c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>
      <c r="A242" s="49" t="s">
        <v>11</v>
      </c>
      <c r="B242" s="49" t="s">
        <v>301</v>
      </c>
      <c r="C242" s="51">
        <v>4.0109705077833404E-5</v>
      </c>
      <c r="D242" s="49">
        <v>43.28</v>
      </c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>
      <c r="A243" s="49" t="s">
        <v>11</v>
      </c>
      <c r="B243" s="49" t="s">
        <v>302</v>
      </c>
      <c r="C243" s="51">
        <v>4.8797166460734411E-4</v>
      </c>
      <c r="D243" s="49">
        <v>526.5</v>
      </c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>
      <c r="A244" s="49" t="s">
        <v>11</v>
      </c>
      <c r="B244" s="49" t="s">
        <v>303</v>
      </c>
      <c r="C244" s="51">
        <v>1.9929926535977277E-5</v>
      </c>
      <c r="D244" s="49">
        <v>21.5</v>
      </c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>
      <c r="A245" s="49" t="s">
        <v>11</v>
      </c>
      <c r="B245" s="49" t="s">
        <v>304</v>
      </c>
      <c r="C245" s="51">
        <v>7.205072586290158E-2</v>
      </c>
      <c r="D245" s="49">
        <v>77738.850000000006</v>
      </c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>
      <c r="A246" s="49" t="s">
        <v>11</v>
      </c>
      <c r="B246" s="49" t="s">
        <v>305</v>
      </c>
      <c r="C246" s="51">
        <v>2.3377436545273597E-5</v>
      </c>
      <c r="D246" s="49">
        <v>25.22</v>
      </c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>
      <c r="A247" s="49" t="s">
        <v>11</v>
      </c>
      <c r="B247" s="49" t="s">
        <v>306</v>
      </c>
      <c r="C247" s="51">
        <v>1.9176473750784125E-6</v>
      </c>
      <c r="D247" s="49">
        <v>2.0699999999999998</v>
      </c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>
      <c r="A248" s="49" t="s">
        <v>11</v>
      </c>
      <c r="B248" s="49" t="s">
        <v>307</v>
      </c>
      <c r="C248" s="51">
        <v>2.5730571766726961E-5</v>
      </c>
      <c r="D248" s="49">
        <v>27.76</v>
      </c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>
      <c r="A249" s="49" t="s">
        <v>11</v>
      </c>
      <c r="B249" s="49" t="s">
        <v>308</v>
      </c>
      <c r="C249" s="51">
        <v>9.6397421323893179E-5</v>
      </c>
      <c r="D249" s="49">
        <v>104.01</v>
      </c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>
      <c r="A250" s="49" t="s">
        <v>11</v>
      </c>
      <c r="B250" s="49" t="s">
        <v>309</v>
      </c>
      <c r="C250" s="51">
        <v>1.1594846353314341E-4</v>
      </c>
      <c r="D250" s="49">
        <v>125.1</v>
      </c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>
      <c r="A251" s="49" t="s">
        <v>11</v>
      </c>
      <c r="B251" s="49" t="s">
        <v>310</v>
      </c>
      <c r="C251" s="51">
        <v>2.5534713598506068E-6</v>
      </c>
      <c r="D251" s="49">
        <v>2.76</v>
      </c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>
      <c r="A252" s="49" t="s">
        <v>11</v>
      </c>
      <c r="B252" s="49" t="s">
        <v>311</v>
      </c>
      <c r="C252" s="51">
        <v>6.1592657252786489E-4</v>
      </c>
      <c r="D252" s="49">
        <v>664.55</v>
      </c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>
      <c r="A253" s="49" t="s">
        <v>11</v>
      </c>
      <c r="B253" s="49" t="s">
        <v>312</v>
      </c>
      <c r="C253" s="51">
        <v>4.3275316300698703E-6</v>
      </c>
      <c r="D253" s="49">
        <v>4.67</v>
      </c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>
      <c r="A254" s="49" t="s">
        <v>11</v>
      </c>
      <c r="B254" s="49" t="s">
        <v>313</v>
      </c>
      <c r="C254" s="51">
        <v>7.3919769745461298E-6</v>
      </c>
      <c r="D254" s="49">
        <v>7.98</v>
      </c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>
      <c r="A255" s="49" t="s">
        <v>11</v>
      </c>
      <c r="B255" s="49" t="s">
        <v>314</v>
      </c>
      <c r="C255" s="51">
        <v>4.9227497219801642E-5</v>
      </c>
      <c r="D255" s="49">
        <v>53.11</v>
      </c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>
      <c r="A256" s="49" t="s">
        <v>11</v>
      </c>
      <c r="B256" s="49" t="s">
        <v>315</v>
      </c>
      <c r="C256" s="51">
        <v>1.9690848324907289E-5</v>
      </c>
      <c r="D256" s="49">
        <v>21.25</v>
      </c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>
      <c r="A257" s="49" t="s">
        <v>11</v>
      </c>
      <c r="B257" s="49" t="s">
        <v>316</v>
      </c>
      <c r="C257" s="51">
        <v>1.6158022388175889E-6</v>
      </c>
      <c r="D257" s="49">
        <v>1.74</v>
      </c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>
      <c r="A258" s="49" t="s">
        <v>11</v>
      </c>
      <c r="B258" s="49" t="s">
        <v>317</v>
      </c>
      <c r="C258" s="51">
        <v>7.0054234420334519E-6</v>
      </c>
      <c r="D258" s="49">
        <v>7.56</v>
      </c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>
      <c r="A259" s="49" t="s">
        <v>11</v>
      </c>
      <c r="B259" s="49" t="s">
        <v>318</v>
      </c>
      <c r="C259" s="51">
        <v>2.9349795499096115E-9</v>
      </c>
      <c r="D259" s="49">
        <v>0</v>
      </c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>
      <c r="A260" s="49" t="s">
        <v>11</v>
      </c>
      <c r="B260" s="49" t="s">
        <v>319</v>
      </c>
      <c r="C260" s="51">
        <v>2.5568778111371922E-4</v>
      </c>
      <c r="D260" s="49">
        <v>275.87</v>
      </c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>
      <c r="A261" s="49" t="s">
        <v>11</v>
      </c>
      <c r="B261" s="49" t="s">
        <v>320</v>
      </c>
      <c r="C261" s="51">
        <v>5.4933099397120626E-8</v>
      </c>
      <c r="D261" s="49">
        <v>0.06</v>
      </c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>
      <c r="A262" s="49" t="s">
        <v>11</v>
      </c>
      <c r="B262" s="49" t="s">
        <v>321</v>
      </c>
      <c r="C262" s="51">
        <v>1.7311971484363076E-6</v>
      </c>
      <c r="D262" s="49">
        <v>1.87</v>
      </c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>
      <c r="A263" s="49" t="s">
        <v>11</v>
      </c>
      <c r="B263" s="49" t="s">
        <v>322</v>
      </c>
      <c r="C263" s="51">
        <v>4.9072997066734529E-5</v>
      </c>
      <c r="D263" s="49">
        <v>52.95</v>
      </c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>
      <c r="A264" s="49" t="s">
        <v>11</v>
      </c>
      <c r="B264" s="49" t="s">
        <v>323</v>
      </c>
      <c r="C264" s="51">
        <v>1.547697251035589E-4</v>
      </c>
      <c r="D264" s="49">
        <v>166.99</v>
      </c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>
      <c r="A265" s="49" t="s">
        <v>11</v>
      </c>
      <c r="B265" s="49" t="s">
        <v>324</v>
      </c>
      <c r="C265" s="51">
        <v>1.0211560220314434E-3</v>
      </c>
      <c r="D265" s="49">
        <v>1101.77</v>
      </c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>
      <c r="A266" s="49" t="s">
        <v>11</v>
      </c>
      <c r="B266" s="49" t="s">
        <v>325</v>
      </c>
      <c r="C266" s="51">
        <v>8.8487352758992354E-6</v>
      </c>
      <c r="D266" s="49">
        <v>9.5500000000000007</v>
      </c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>
      <c r="A267" s="49" t="s">
        <v>11</v>
      </c>
      <c r="B267" s="49" t="s">
        <v>326</v>
      </c>
      <c r="C267" s="51">
        <v>1.3598263590546577E-5</v>
      </c>
      <c r="D267" s="49">
        <v>14.67</v>
      </c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>
      <c r="A268" s="49" t="s">
        <v>11</v>
      </c>
      <c r="B268" s="49" t="s">
        <v>327</v>
      </c>
      <c r="C268" s="51">
        <v>3.740387786564685E-4</v>
      </c>
      <c r="D268" s="49">
        <v>403.57</v>
      </c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>
      <c r="A269" s="49" t="s">
        <v>11</v>
      </c>
      <c r="B269" s="49" t="s">
        <v>328</v>
      </c>
      <c r="C269" s="51">
        <v>9.2162224168432734E-5</v>
      </c>
      <c r="D269" s="49">
        <v>99.44</v>
      </c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>
      <c r="A270" s="49" t="s">
        <v>11</v>
      </c>
      <c r="B270" s="49" t="s">
        <v>329</v>
      </c>
      <c r="C270" s="51">
        <v>5.5528956614130935E-5</v>
      </c>
      <c r="D270" s="49">
        <v>59.91</v>
      </c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>
      <c r="A271" s="49" t="s">
        <v>11</v>
      </c>
      <c r="B271" s="49" t="s">
        <v>330</v>
      </c>
      <c r="C271" s="51">
        <v>2.1295931643569794E-4</v>
      </c>
      <c r="D271" s="49">
        <v>229.77</v>
      </c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>
      <c r="A272" s="49" t="s">
        <v>11</v>
      </c>
      <c r="B272" s="49" t="s">
        <v>331</v>
      </c>
      <c r="C272" s="51">
        <v>6.8144439046359922E-8</v>
      </c>
      <c r="D272" s="49">
        <v>7.0000000000000007E-2</v>
      </c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>
      <c r="A273" s="49" t="s">
        <v>11</v>
      </c>
      <c r="B273" s="49" t="s">
        <v>332</v>
      </c>
      <c r="C273" s="51">
        <v>1.2210792422396238E-4</v>
      </c>
      <c r="D273" s="49">
        <v>131.75</v>
      </c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>
      <c r="A274" s="49" t="s">
        <v>11</v>
      </c>
      <c r="B274" s="49" t="s">
        <v>333</v>
      </c>
      <c r="C274" s="51">
        <v>8.7917818551770902E-6</v>
      </c>
      <c r="D274" s="49">
        <v>9.49</v>
      </c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>
      <c r="A275" s="49" t="s">
        <v>11</v>
      </c>
      <c r="B275" s="49" t="s">
        <v>334</v>
      </c>
      <c r="C275" s="51">
        <v>1.4201732316436389E-5</v>
      </c>
      <c r="D275" s="49">
        <v>15.32</v>
      </c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>
      <c r="A276" s="49" t="s">
        <v>11</v>
      </c>
      <c r="B276" s="49" t="s">
        <v>335</v>
      </c>
      <c r="C276" s="51">
        <v>5.8674855294345925E-4</v>
      </c>
      <c r="D276" s="49">
        <v>633.07000000000005</v>
      </c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>
      <c r="A277" s="49" t="s">
        <v>11</v>
      </c>
      <c r="B277" s="49" t="s">
        <v>336</v>
      </c>
      <c r="C277" s="51">
        <v>2.9094233388677097E-6</v>
      </c>
      <c r="D277" s="49">
        <v>3.14</v>
      </c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>
      <c r="A278" s="49" t="s">
        <v>11</v>
      </c>
      <c r="B278" s="49" t="s">
        <v>337</v>
      </c>
      <c r="C278" s="51">
        <v>6.4639430049165267E-5</v>
      </c>
      <c r="D278" s="49">
        <v>69.739999999999995</v>
      </c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>
      <c r="A279" s="49" t="s">
        <v>11</v>
      </c>
      <c r="B279" s="49" t="s">
        <v>338</v>
      </c>
      <c r="C279" s="51">
        <v>7.350626487315411E-6</v>
      </c>
      <c r="D279" s="49">
        <v>7.93</v>
      </c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>
      <c r="A280" s="49" t="s">
        <v>11</v>
      </c>
      <c r="B280" s="49" t="s">
        <v>339</v>
      </c>
      <c r="C280" s="51">
        <v>9.174149069545969E-5</v>
      </c>
      <c r="D280" s="49">
        <v>98.98</v>
      </c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>
      <c r="A281" s="49" t="s">
        <v>11</v>
      </c>
      <c r="B281" s="49" t="s">
        <v>340</v>
      </c>
      <c r="C281" s="51">
        <v>1.3280039180129361E-4</v>
      </c>
      <c r="D281" s="49">
        <v>143.28</v>
      </c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>
      <c r="A282" s="49" t="s">
        <v>11</v>
      </c>
      <c r="B282" s="49" t="s">
        <v>341</v>
      </c>
      <c r="C282" s="51">
        <v>2.1037416578540231E-3</v>
      </c>
      <c r="D282" s="49">
        <v>2269.8200000000002</v>
      </c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>
      <c r="A283" s="49" t="s">
        <v>11</v>
      </c>
      <c r="B283" s="49" t="s">
        <v>342</v>
      </c>
      <c r="C283" s="51">
        <v>5.1764296109065087E-4</v>
      </c>
      <c r="D283" s="49">
        <v>558.51</v>
      </c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>
      <c r="A284" s="49" t="s">
        <v>11</v>
      </c>
      <c r="B284" s="49" t="s">
        <v>343</v>
      </c>
      <c r="C284" s="51">
        <v>2.3053361536199421E-4</v>
      </c>
      <c r="D284" s="49">
        <v>248.73</v>
      </c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>
      <c r="A285" s="49" t="s">
        <v>11</v>
      </c>
      <c r="B285" s="49" t="s">
        <v>344</v>
      </c>
      <c r="C285" s="51">
        <v>1.467616106725499E-3</v>
      </c>
      <c r="D285" s="49">
        <v>1583.48</v>
      </c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>
      <c r="A286" s="49" t="s">
        <v>11</v>
      </c>
      <c r="B286" s="49" t="s">
        <v>345</v>
      </c>
      <c r="C286" s="51">
        <v>1.5825475428736508E-5</v>
      </c>
      <c r="D286" s="49">
        <v>17.07</v>
      </c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>
      <c r="A287" s="49" t="s">
        <v>11</v>
      </c>
      <c r="B287" s="49" t="s">
        <v>346</v>
      </c>
      <c r="C287" s="51">
        <v>1.9550330582009261E-4</v>
      </c>
      <c r="D287" s="49">
        <v>210.94</v>
      </c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>
      <c r="A288" s="49" t="s">
        <v>11</v>
      </c>
      <c r="B288" s="49" t="s">
        <v>347</v>
      </c>
      <c r="C288" s="51">
        <v>5.9793992492791759E-4</v>
      </c>
      <c r="D288" s="49">
        <v>645.14</v>
      </c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>
      <c r="A289" s="49"/>
      <c r="B289" s="49"/>
      <c r="C289" s="51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CALCULO TARIFAS CC </vt:lpstr>
      <vt:lpstr>CALCULO CC AGENTES</vt:lpstr>
      <vt:lpstr>RESUMEN CC </vt:lpstr>
      <vt:lpstr>TD</vt:lpstr>
      <vt:lpstr>BD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</cp:lastModifiedBy>
  <dcterms:modified xsi:type="dcterms:W3CDTF">2018-04-10T17:57:23Z</dcterms:modified>
</cp:coreProperties>
</file>